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3"/>
  </bookViews>
  <sheets>
    <sheet name="01.07.2014 благ" sheetId="1" r:id="rId1"/>
    <sheet name="отс. 1 благ." sheetId="2" r:id="rId2"/>
    <sheet name="без отопл." sheetId="3" r:id="rId3"/>
    <sheet name="село" sheetId="4" r:id="rId4"/>
  </sheets>
  <definedNames/>
  <calcPr fullCalcOnLoad="1"/>
</workbook>
</file>

<file path=xl/sharedStrings.xml><?xml version="1.0" encoding="utf-8"?>
<sst xmlns="http://schemas.openxmlformats.org/spreadsheetml/2006/main" count="1170" uniqueCount="246">
  <si>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</si>
  <si>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</si>
  <si>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</si>
  <si>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</si>
  <si>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</si>
  <si>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</si>
  <si>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</si>
  <si>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</si>
  <si>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</si>
  <si>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</si>
  <si>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</si>
  <si>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</si>
  <si>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</si>
  <si>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</si>
  <si>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</si>
  <si>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</si>
  <si>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</si>
  <si>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</si>
  <si>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</si>
  <si>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</si>
  <si>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</si>
  <si>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</si>
  <si>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>проверка наличия тяги вентканалов и дымоходов</t>
  </si>
  <si>
    <t xml:space="preserve">Содная ведомость </t>
  </si>
  <si>
    <t>Клубная, д.4</t>
  </si>
  <si>
    <t>Клубная, д.5</t>
  </si>
  <si>
    <t>Клубная, д.6</t>
  </si>
  <si>
    <t>д.1</t>
  </si>
  <si>
    <t>д.2</t>
  </si>
  <si>
    <t>д.3</t>
  </si>
  <si>
    <t>Дата ввода тарифа</t>
  </si>
  <si>
    <t>В С Е Г  О за 1 кв. м в месяц:</t>
  </si>
  <si>
    <t>Площадь кв. м</t>
  </si>
  <si>
    <t>ул. 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</si>
  <si>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</si>
  <si>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</si>
  <si>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</si>
  <si>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</si>
  <si>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</si>
  <si>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</si>
  <si>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</si>
  <si>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</si>
  <si>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</si>
  <si>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</si>
  <si>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</si>
  <si>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№ п/п</t>
  </si>
  <si>
    <t>Наименование статей расходов</t>
  </si>
  <si>
    <t>ул.Победы</t>
  </si>
  <si>
    <t>д.67а</t>
  </si>
  <si>
    <t>д.4</t>
  </si>
  <si>
    <t>д.5</t>
  </si>
  <si>
    <t>д.6</t>
  </si>
  <si>
    <t>д.7</t>
  </si>
  <si>
    <t>д.8</t>
  </si>
  <si>
    <t>д.9</t>
  </si>
  <si>
    <t>д.10</t>
  </si>
  <si>
    <t>д.12</t>
  </si>
  <si>
    <t>д.14</t>
  </si>
  <si>
    <t>ул. Семашко</t>
  </si>
  <si>
    <t>д.11</t>
  </si>
  <si>
    <t>д.13</t>
  </si>
  <si>
    <t>д.15</t>
  </si>
  <si>
    <t>д.16</t>
  </si>
  <si>
    <t>д.17</t>
  </si>
  <si>
    <t>д.19</t>
  </si>
  <si>
    <t>д.18</t>
  </si>
  <si>
    <t>д.20</t>
  </si>
  <si>
    <t>ул. Комарова</t>
  </si>
  <si>
    <t>д.26а</t>
  </si>
  <si>
    <t>ул.Луначарского</t>
  </si>
  <si>
    <t>д.Поляна</t>
  </si>
  <si>
    <t>д.69</t>
  </si>
  <si>
    <t>ул.Чапаева</t>
  </si>
  <si>
    <t>д.27</t>
  </si>
  <si>
    <t>д.25</t>
  </si>
  <si>
    <t>д.31</t>
  </si>
  <si>
    <t>д.22</t>
  </si>
  <si>
    <t>д.23</t>
  </si>
  <si>
    <t>д.24</t>
  </si>
  <si>
    <t>д.26</t>
  </si>
  <si>
    <t>ул. Кирова</t>
  </si>
  <si>
    <t>ул.Советская</t>
  </si>
  <si>
    <t>д.3а</t>
  </si>
  <si>
    <t>д.4б</t>
  </si>
  <si>
    <t>д.70</t>
  </si>
  <si>
    <t>д.25а</t>
  </si>
  <si>
    <t>д.68</t>
  </si>
  <si>
    <t>д.66</t>
  </si>
  <si>
    <t>д.65</t>
  </si>
  <si>
    <t>д.63</t>
  </si>
  <si>
    <t>д.61</t>
  </si>
  <si>
    <t>д.42</t>
  </si>
  <si>
    <t>д.21</t>
  </si>
  <si>
    <t>д.28</t>
  </si>
  <si>
    <t>д.30</t>
  </si>
  <si>
    <t>д.33</t>
  </si>
  <si>
    <t>д.36</t>
  </si>
  <si>
    <t>д.28а</t>
  </si>
  <si>
    <t>д.29</t>
  </si>
  <si>
    <t>д.32</t>
  </si>
  <si>
    <t>д.34</t>
  </si>
  <si>
    <t>д.35</t>
  </si>
  <si>
    <t>д.41</t>
  </si>
  <si>
    <t>Всего</t>
  </si>
  <si>
    <t>ул. Коммунистическая</t>
  </si>
  <si>
    <t>пр. Машиностроителей</t>
  </si>
  <si>
    <t>ул.Октябрьская, д.2</t>
  </si>
  <si>
    <t>ул.Патова, д.12</t>
  </si>
  <si>
    <t>Советская, д.31</t>
  </si>
  <si>
    <t>ул.Сосновая</t>
  </si>
  <si>
    <t>д.31.</t>
  </si>
  <si>
    <t>ул.Шишкина, д.4</t>
  </si>
  <si>
    <t>Юбилейный пр.</t>
  </si>
  <si>
    <t>Капитальный ремонт</t>
  </si>
  <si>
    <t>ул.З.Зубрицкой</t>
  </si>
  <si>
    <t>ул.Комарова</t>
  </si>
  <si>
    <t xml:space="preserve"> ул. Семашко</t>
  </si>
  <si>
    <t>ВСЕГО</t>
  </si>
  <si>
    <t>Коммунистическая, д.8</t>
  </si>
  <si>
    <t>Красноармейская, д.5</t>
  </si>
  <si>
    <t>Патова, д.10</t>
  </si>
  <si>
    <t>ул. Победы</t>
  </si>
  <si>
    <t>ул.Труфанова</t>
  </si>
  <si>
    <t>Спортивная</t>
  </si>
  <si>
    <t>д.8а</t>
  </si>
  <si>
    <t>д.8б</t>
  </si>
  <si>
    <t xml:space="preserve"> д.14</t>
  </si>
  <si>
    <t>Р.Люксембург, д2</t>
  </si>
  <si>
    <t>ул. Северная</t>
  </si>
  <si>
    <t>ул.Энгельса, д.6</t>
  </si>
  <si>
    <t>ул. Белинского</t>
  </si>
  <si>
    <t>Блюхера, д.1</t>
  </si>
  <si>
    <t>ул.Володарского</t>
  </si>
  <si>
    <t xml:space="preserve">Герцена, д.42 </t>
  </si>
  <si>
    <t>ул.Зелёная</t>
  </si>
  <si>
    <t xml:space="preserve">ул. Клубная </t>
  </si>
  <si>
    <t>ул.Ленина</t>
  </si>
  <si>
    <t>ул.Первомайская</t>
  </si>
  <si>
    <t xml:space="preserve"> д.12</t>
  </si>
  <si>
    <t>Профсоюзная, д.8</t>
  </si>
  <si>
    <t>д.1б</t>
  </si>
  <si>
    <t>д.37</t>
  </si>
  <si>
    <t>д.39</t>
  </si>
  <si>
    <t>д.45</t>
  </si>
  <si>
    <t>д.47</t>
  </si>
  <si>
    <t>д.49</t>
  </si>
  <si>
    <t>Пирогова</t>
  </si>
  <si>
    <t>Ленина, д.35</t>
  </si>
  <si>
    <t>Новая, д.2</t>
  </si>
  <si>
    <t>Октябрьская, д.3а</t>
  </si>
  <si>
    <t>ул. Пионерская</t>
  </si>
  <si>
    <t>ул.Чкалова, д.3</t>
  </si>
  <si>
    <t>Энгельса, д.8</t>
  </si>
  <si>
    <t>ВСЕГО по группе домов</t>
  </si>
  <si>
    <t xml:space="preserve">Сводная ведомость </t>
  </si>
  <si>
    <t>8 (4852) 2 48 91 Праздникова Л.А.</t>
  </si>
  <si>
    <t>Итого по странице</t>
  </si>
  <si>
    <t>Всего по группе</t>
  </si>
  <si>
    <t>8 (48534) 2 48 91 Праздникова Людмила Александровна</t>
  </si>
  <si>
    <t>Вывоз твёрдых бытовых отходов</t>
  </si>
  <si>
    <t>город</t>
  </si>
  <si>
    <t>село</t>
  </si>
  <si>
    <t>Расходы по обслуживанию ОДПУ и Р</t>
  </si>
  <si>
    <t>кв.м</t>
  </si>
  <si>
    <t>01.07.2014 года</t>
  </si>
  <si>
    <t>ул.Шишкина, д.6</t>
  </si>
  <si>
    <t>тарифов по содержанию и ремонту общего имущества многоквартирных домов при отсутствии отопления(центрального или газового) и одного или нескольких видов благоустройств с 01.07.2014 года</t>
  </si>
  <si>
    <t>тарифов по содержанию и ремонту общего имущества многоквартирных домов в которых отсутствует 1 благоустройство с 01.07.2014 года</t>
  </si>
  <si>
    <t>благ.</t>
  </si>
  <si>
    <t>отс. 1 благ</t>
  </si>
  <si>
    <t>без отопл.</t>
  </si>
  <si>
    <t>частн.</t>
  </si>
  <si>
    <t>Велик</t>
  </si>
  <si>
    <t>Мит.</t>
  </si>
  <si>
    <t>З/Х</t>
  </si>
  <si>
    <t>Шопша</t>
  </si>
  <si>
    <t>вывоз и утилизация бытовых отходов</t>
  </si>
  <si>
    <t>ООО</t>
  </si>
  <si>
    <t xml:space="preserve"> </t>
  </si>
  <si>
    <t>01.09.2014 года</t>
  </si>
  <si>
    <t xml:space="preserve"> д.1б</t>
  </si>
  <si>
    <t xml:space="preserve">имеющих все виды благоустройства (отопление центральное или газовое) </t>
  </si>
  <si>
    <t xml:space="preserve">в которых отсутствует 1 благоустройство </t>
  </si>
  <si>
    <t>Кольцова, д.6</t>
  </si>
  <si>
    <t>ул.Садовая</t>
  </si>
  <si>
    <t>ул.Спортивная</t>
  </si>
  <si>
    <t>Всего по ОООУЖК (город</t>
  </si>
  <si>
    <t>при отсутствии отопления(центрального или газового) и одного или нескольких видов благоустройств</t>
  </si>
  <si>
    <t>ул.Пирогова</t>
  </si>
  <si>
    <t>тарифов по содержанию и ремонту общего имущества многоквартирных домов в разрезе сельских поселений с 01.07.2014 года</t>
  </si>
  <si>
    <t>за 1 кв. м в месяц</t>
  </si>
  <si>
    <t>Великосельское сельское поселение</t>
  </si>
  <si>
    <t>Митинское с/п</t>
  </si>
  <si>
    <t>Заячье-Холмское сельское поселение</t>
  </si>
  <si>
    <t>Шопшинское с/п</t>
  </si>
  <si>
    <t>Всего по сельским поселениям</t>
  </si>
  <si>
    <t>в том числе</t>
  </si>
  <si>
    <t>с.Великое</t>
  </si>
  <si>
    <t>Итого</t>
  </si>
  <si>
    <t>п.Новый</t>
  </si>
  <si>
    <t>Сосновый бор, д.1</t>
  </si>
  <si>
    <t>с Плещеево</t>
  </si>
  <si>
    <t>с. Стогинское</t>
  </si>
  <si>
    <t>с.Заячий Холм</t>
  </si>
  <si>
    <t>ОКУ - 3</t>
  </si>
  <si>
    <t>с.Шопша</t>
  </si>
  <si>
    <t>с Ильинское-Урусово</t>
  </si>
  <si>
    <t>д.Шалаево</t>
  </si>
  <si>
    <t>Великосельское с/п</t>
  </si>
  <si>
    <t>Заячье-Холмское с/п</t>
  </si>
  <si>
    <t xml:space="preserve">ул.1-я Красная, д.23 </t>
  </si>
  <si>
    <t>Советская, д.15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</si>
  <si>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</si>
  <si>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</si>
  <si>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</si>
  <si>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</si>
  <si>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</si>
  <si>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Урицкого, д.26</t>
  </si>
  <si>
    <t>Урицкого, д.30а</t>
  </si>
  <si>
    <t>Клубная, д.1</t>
  </si>
  <si>
    <t>Клубная, д.2</t>
  </si>
  <si>
    <t>Клубная, д.3</t>
  </si>
  <si>
    <t>Центральная,  д.2</t>
  </si>
  <si>
    <t>Центральная,  д.4</t>
  </si>
  <si>
    <t>Центральная,  д.6</t>
  </si>
  <si>
    <t>Центральная, д.1</t>
  </si>
  <si>
    <t>Центральная, д.3</t>
  </si>
  <si>
    <t>Центральная, д.29</t>
  </si>
  <si>
    <t>Центральная, д.31</t>
  </si>
  <si>
    <t>Молодежная</t>
  </si>
  <si>
    <t>Старосельская</t>
  </si>
  <si>
    <t>Строителей</t>
  </si>
  <si>
    <t>Мира</t>
  </si>
  <si>
    <t>Центральная</t>
  </si>
  <si>
    <t>д.15а</t>
  </si>
  <si>
    <t>д.74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</si>
  <si>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</si>
  <si>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 xml:space="preserve"> с 01.07.2014</t>
  </si>
  <si>
    <t xml:space="preserve">           Директор:</t>
  </si>
  <si>
    <t>С.В.Фролов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</si>
  <si>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</si>
  <si>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Экономист:</t>
  </si>
  <si>
    <t>Л.А.Праздникова</t>
  </si>
  <si>
    <t xml:space="preserve">  </t>
  </si>
  <si>
    <t>тарифов по содержанию и ремонту общего имущества многоквартирных домов, имеющих все виды благоустройства (отопление центральное или газовое) с 01.07.2014 года по 30.06.2015 года</t>
  </si>
  <si>
    <t>Тарифы с 01.07.2014 по 30.06.2015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</si>
</sst>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_-* #,##0.0000000_р_._-;\-* #,##0.0000000_р_._-;_-* &quot;-&quot;?_р_._-;_-@_-"/>
    <numFmt numFmtId="193" formatCode="_-* #,##0.00000000_р_._-;\-* #,##0.00000000_р_._-;_-* &quot;-&quot;?_р_._-;_-@_-"/>
    <numFmt numFmtId="194" formatCode="_-* #,##0.000000000_р_._-;\-* #,##0.000000000_р_._-;_-* &quot;-&quot;?_р_._-;_-@_-"/>
    <numFmt numFmtId="195" formatCode="_(* #,##0.000_);_(* \(#,##0.000\);_(* &quot;-&quot;??_);_(@_)"/>
    <numFmt numFmtId="196" formatCode="_(* #,##0.0000_);_(* \(#,##0.00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center"/>
    </xf>
    <xf numFmtId="171" fontId="6" fillId="0" borderId="10" xfId="58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71" fontId="4" fillId="0" borderId="10" xfId="58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83" fontId="17" fillId="0" borderId="10" xfId="58" applyNumberFormat="1" applyFont="1" applyFill="1" applyBorder="1" applyAlignment="1">
      <alignment horizontal="center"/>
    </xf>
    <xf numFmtId="183" fontId="17" fillId="0" borderId="10" xfId="0" applyNumberFormat="1" applyFont="1" applyFill="1" applyBorder="1" applyAlignment="1">
      <alignment horizontal="center" wrapText="1"/>
    </xf>
    <xf numFmtId="185" fontId="0" fillId="0" borderId="0" xfId="0" applyNumberFormat="1" applyFill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181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183" fontId="17" fillId="0" borderId="10" xfId="58" applyNumberFormat="1" applyFont="1" applyFill="1" applyBorder="1" applyAlignment="1">
      <alignment/>
    </xf>
    <xf numFmtId="184" fontId="17" fillId="0" borderId="10" xfId="0" applyNumberFormat="1" applyFont="1" applyFill="1" applyBorder="1" applyAlignment="1">
      <alignment horizontal="center" wrapText="1"/>
    </xf>
    <xf numFmtId="171" fontId="17" fillId="0" borderId="10" xfId="0" applyNumberFormat="1" applyFont="1" applyFill="1" applyBorder="1" applyAlignment="1">
      <alignment horizontal="center" wrapText="1"/>
    </xf>
    <xf numFmtId="183" fontId="19" fillId="0" borderId="10" xfId="0" applyNumberFormat="1" applyFont="1" applyFill="1" applyBorder="1" applyAlignment="1">
      <alignment/>
    </xf>
    <xf numFmtId="171" fontId="17" fillId="0" borderId="10" xfId="58" applyNumberFormat="1" applyFont="1" applyFill="1" applyBorder="1" applyAlignment="1">
      <alignment/>
    </xf>
    <xf numFmtId="181" fontId="17" fillId="0" borderId="10" xfId="0" applyNumberFormat="1" applyFont="1" applyFill="1" applyBorder="1" applyAlignment="1">
      <alignment/>
    </xf>
    <xf numFmtId="184" fontId="17" fillId="0" borderId="10" xfId="58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83" fontId="10" fillId="0" borderId="10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84" fontId="19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4" borderId="0" xfId="0" applyFill="1" applyAlignment="1">
      <alignment/>
    </xf>
    <xf numFmtId="2" fontId="4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2" fontId="6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171" fontId="0" fillId="4" borderId="0" xfId="0" applyNumberFormat="1" applyFill="1" applyAlignment="1">
      <alignment/>
    </xf>
    <xf numFmtId="0" fontId="2" fillId="4" borderId="0" xfId="0" applyFont="1" applyFill="1" applyAlignment="1">
      <alignment wrapText="1"/>
    </xf>
    <xf numFmtId="2" fontId="9" fillId="5" borderId="10" xfId="0" applyNumberFormat="1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171" fontId="9" fillId="5" borderId="10" xfId="0" applyNumberFormat="1" applyFont="1" applyFill="1" applyBorder="1" applyAlignment="1">
      <alignment horizontal="center"/>
    </xf>
    <xf numFmtId="186" fontId="0" fillId="5" borderId="0" xfId="0" applyNumberFormat="1" applyFill="1" applyAlignment="1">
      <alignment/>
    </xf>
    <xf numFmtId="43" fontId="0" fillId="5" borderId="0" xfId="0" applyNumberFormat="1" applyFill="1" applyAlignment="1">
      <alignment/>
    </xf>
    <xf numFmtId="2" fontId="1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8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86" fontId="14" fillId="2" borderId="10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194" fontId="14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171" fontId="14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171" fontId="4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71" fontId="37" fillId="0" borderId="10" xfId="58" applyFont="1" applyFill="1" applyBorder="1" applyAlignment="1">
      <alignment horizontal="center"/>
    </xf>
    <xf numFmtId="171" fontId="37" fillId="0" borderId="10" xfId="58" applyFont="1" applyFill="1" applyBorder="1" applyAlignment="1">
      <alignment horizontal="center"/>
    </xf>
    <xf numFmtId="0" fontId="9" fillId="0" borderId="0" xfId="0" applyFont="1" applyFill="1" applyAlignment="1">
      <alignment/>
    </xf>
    <xf numFmtId="171" fontId="3" fillId="0" borderId="10" xfId="58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184" fontId="17" fillId="0" borderId="10" xfId="58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183" fontId="17" fillId="0" borderId="11" xfId="0" applyNumberFormat="1" applyFont="1" applyFill="1" applyBorder="1" applyAlignment="1">
      <alignment horizontal="center" wrapText="1"/>
    </xf>
    <xf numFmtId="171" fontId="17" fillId="0" borderId="10" xfId="58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83" fontId="17" fillId="0" borderId="12" xfId="0" applyNumberFormat="1" applyFont="1" applyFill="1" applyBorder="1" applyAlignment="1">
      <alignment horizontal="center" wrapText="1"/>
    </xf>
    <xf numFmtId="171" fontId="19" fillId="0" borderId="10" xfId="58" applyNumberFormat="1" applyFont="1" applyFill="1" applyBorder="1" applyAlignment="1">
      <alignment horizontal="center"/>
    </xf>
    <xf numFmtId="171" fontId="19" fillId="0" borderId="0" xfId="58" applyNumberFormat="1" applyFont="1" applyFill="1" applyBorder="1" applyAlignment="1">
      <alignment horizontal="center"/>
    </xf>
    <xf numFmtId="184" fontId="19" fillId="0" borderId="0" xfId="58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85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9" fillId="0" borderId="0" xfId="0" applyFont="1" applyFill="1" applyAlignment="1">
      <alignment horizontal="center" wrapText="1"/>
    </xf>
    <xf numFmtId="184" fontId="19" fillId="0" borderId="0" xfId="0" applyNumberFormat="1" applyFont="1" applyFill="1" applyAlignment="1">
      <alignment/>
    </xf>
    <xf numFmtId="184" fontId="0" fillId="0" borderId="0" xfId="58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37" fillId="0" borderId="16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0" fontId="11" fillId="0" borderId="16" xfId="42" applyFont="1" applyFill="1" applyBorder="1" applyAlignment="1">
      <alignment horizontal="center" vertical="center"/>
    </xf>
    <xf numFmtId="170" fontId="11" fillId="0" borderId="12" xfId="42" applyFont="1" applyFill="1" applyBorder="1" applyAlignment="1">
      <alignment horizontal="center" vertical="center"/>
    </xf>
    <xf numFmtId="170" fontId="11" fillId="0" borderId="11" xfId="42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70" fontId="5" fillId="0" borderId="0" xfId="42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19"/>
  <sheetViews>
    <sheetView zoomScalePageLayoutView="0" workbookViewId="0" topLeftCell="A1">
      <pane xSplit="5" ySplit="7" topLeftCell="J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" sqref="A2:R3"/>
    </sheetView>
  </sheetViews>
  <sheetFormatPr defaultColWidth="8.57421875" defaultRowHeight="12.75"/>
  <cols>
    <col min="1" max="1" width="4.140625" style="6" customWidth="1"/>
    <col min="2" max="4" width="9.140625" style="6" customWidth="1"/>
    <col min="5" max="5" width="4.8515625" style="6" customWidth="1"/>
    <col min="6" max="17" width="8.57421875" style="6" customWidth="1"/>
    <col min="18" max="18" width="8.57421875" style="123" customWidth="1"/>
    <col min="19" max="22" width="7.57421875" style="6" customWidth="1"/>
    <col min="23" max="23" width="6.28125" style="6" customWidth="1"/>
    <col min="24" max="61" width="7.57421875" style="6" customWidth="1"/>
    <col min="62" max="63" width="6.57421875" style="6" customWidth="1"/>
    <col min="64" max="67" width="6.421875" style="6" customWidth="1"/>
    <col min="68" max="68" width="7.140625" style="6" customWidth="1"/>
    <col min="69" max="69" width="6.421875" style="6" customWidth="1"/>
    <col min="70" max="70" width="6.57421875" style="6" customWidth="1"/>
    <col min="71" max="71" width="8.00390625" style="6" customWidth="1"/>
    <col min="72" max="74" width="8.28125" style="6" customWidth="1"/>
    <col min="75" max="75" width="12.140625" style="6" customWidth="1"/>
    <col min="76" max="76" width="4.57421875" style="6" customWidth="1"/>
    <col min="77" max="78" width="8.28125" style="6" customWidth="1"/>
    <col min="79" max="79" width="3.7109375" style="6" customWidth="1"/>
    <col min="80" max="80" width="0.5625" style="6" hidden="1" customWidth="1"/>
    <col min="81" max="81" width="7.28125" style="6" customWidth="1"/>
    <col min="82" max="82" width="6.140625" style="6" customWidth="1"/>
    <col min="83" max="83" width="6.421875" style="6" customWidth="1"/>
    <col min="84" max="84" width="7.421875" style="6" customWidth="1"/>
    <col min="85" max="85" width="6.28125" style="6" customWidth="1"/>
    <col min="86" max="86" width="7.140625" style="6" customWidth="1"/>
    <col min="87" max="87" width="6.57421875" style="6" customWidth="1"/>
    <col min="88" max="88" width="7.140625" style="6" customWidth="1"/>
    <col min="89" max="91" width="6.00390625" style="6" customWidth="1"/>
    <col min="92" max="92" width="5.8515625" style="6" customWidth="1"/>
    <col min="93" max="93" width="7.28125" style="6" customWidth="1"/>
    <col min="94" max="94" width="7.8515625" style="6" customWidth="1"/>
    <col min="95" max="95" width="8.421875" style="6" customWidth="1"/>
    <col min="96" max="96" width="7.28125" style="6" hidden="1" customWidth="1"/>
    <col min="97" max="97" width="6.421875" style="6" hidden="1" customWidth="1"/>
    <col min="98" max="98" width="6.7109375" style="6" hidden="1" customWidth="1"/>
    <col min="99" max="101" width="9.140625" style="6" hidden="1" customWidth="1"/>
    <col min="102" max="103" width="8.140625" style="6" customWidth="1"/>
    <col min="104" max="108" width="8.00390625" style="6" customWidth="1"/>
    <col min="109" max="117" width="8.8515625" style="6" customWidth="1"/>
    <col min="118" max="118" width="9.28125" style="6" bestFit="1" customWidth="1"/>
    <col min="119" max="119" width="12.140625" style="6" customWidth="1"/>
    <col min="120" max="120" width="5.421875" style="6" customWidth="1"/>
    <col min="121" max="123" width="9.28125" style="6" customWidth="1"/>
    <col min="124" max="124" width="5.28125" style="6" customWidth="1"/>
    <col min="125" max="125" width="8.00390625" style="6" customWidth="1"/>
    <col min="126" max="126" width="6.57421875" style="6" customWidth="1"/>
    <col min="127" max="127" width="8.28125" style="6" customWidth="1"/>
    <col min="128" max="128" width="8.421875" style="6" customWidth="1"/>
    <col min="129" max="130" width="8.00390625" style="6" customWidth="1"/>
    <col min="131" max="131" width="8.140625" style="6" customWidth="1"/>
    <col min="132" max="132" width="6.421875" style="6" customWidth="1"/>
    <col min="133" max="133" width="8.00390625" style="6" customWidth="1"/>
    <col min="134" max="136" width="6.421875" style="6" customWidth="1"/>
    <col min="137" max="137" width="8.140625" style="6" customWidth="1"/>
    <col min="138" max="138" width="7.57421875" style="6" customWidth="1"/>
    <col min="139" max="139" width="8.140625" style="6" customWidth="1"/>
    <col min="140" max="140" width="9.00390625" style="6" customWidth="1"/>
    <col min="141" max="141" width="8.7109375" style="6" customWidth="1"/>
    <col min="142" max="142" width="7.8515625" style="6" customWidth="1"/>
    <col min="143" max="143" width="6.57421875" style="6" customWidth="1"/>
    <col min="144" max="144" width="8.00390625" style="6" customWidth="1"/>
    <col min="145" max="145" width="8.421875" style="6" customWidth="1"/>
    <col min="146" max="146" width="9.00390625" style="6" customWidth="1"/>
    <col min="147" max="147" width="6.8515625" style="6" customWidth="1"/>
    <col min="148" max="148" width="6.7109375" style="6" customWidth="1"/>
    <col min="149" max="149" width="8.00390625" style="6" customWidth="1"/>
    <col min="150" max="150" width="7.57421875" style="6" customWidth="1"/>
    <col min="151" max="151" width="8.00390625" style="6" customWidth="1"/>
    <col min="152" max="152" width="18.57421875" style="89" customWidth="1"/>
    <col min="153" max="153" width="12.00390625" style="6" customWidth="1"/>
    <col min="154" max="154" width="7.421875" style="6" customWidth="1"/>
    <col min="155" max="155" width="10.57421875" style="6" customWidth="1"/>
    <col min="156" max="156" width="12.140625" style="6" customWidth="1"/>
    <col min="157" max="159" width="7.421875" style="6" customWidth="1"/>
    <col min="160" max="160" width="11.7109375" style="6" customWidth="1"/>
    <col min="161" max="161" width="7.421875" style="6" customWidth="1"/>
    <col min="162" max="162" width="12.28125" style="6" customWidth="1"/>
    <col min="163" max="240" width="7.421875" style="6" customWidth="1"/>
    <col min="241" max="16384" width="8.57421875" style="6" customWidth="1"/>
  </cols>
  <sheetData>
    <row r="1" spans="1:147" ht="15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EP1" s="39"/>
      <c r="EQ1" s="39"/>
    </row>
    <row r="2" spans="1:147" ht="11.25" customHeight="1">
      <c r="A2" s="317" t="s">
        <v>244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EP2" s="5"/>
      <c r="EQ2" s="5"/>
    </row>
    <row r="3" spans="1:147" ht="12.7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EP3" s="5"/>
      <c r="EQ3" s="5"/>
    </row>
    <row r="4" spans="1:151" ht="15" customHeight="1">
      <c r="A4" s="332" t="s">
        <v>181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97"/>
      <c r="EQ4" s="97"/>
      <c r="ER4" s="89"/>
      <c r="ES4" s="89"/>
      <c r="ET4" s="89"/>
      <c r="EU4" s="89"/>
    </row>
    <row r="5" spans="1:153" ht="15.75" customHeight="1">
      <c r="A5" s="281" t="s">
        <v>45</v>
      </c>
      <c r="B5" s="207" t="s">
        <v>46</v>
      </c>
      <c r="C5" s="207"/>
      <c r="D5" s="207"/>
      <c r="E5" s="207"/>
      <c r="F5" s="300" t="s">
        <v>114</v>
      </c>
      <c r="G5" s="308"/>
      <c r="H5" s="308"/>
      <c r="I5" s="308"/>
      <c r="J5" s="301"/>
      <c r="K5" s="300" t="s">
        <v>80</v>
      </c>
      <c r="L5" s="308"/>
      <c r="M5" s="308"/>
      <c r="N5" s="308"/>
      <c r="O5" s="301"/>
      <c r="P5" s="300" t="s">
        <v>115</v>
      </c>
      <c r="Q5" s="308"/>
      <c r="R5" s="263" t="s">
        <v>156</v>
      </c>
      <c r="S5" s="281" t="s">
        <v>45</v>
      </c>
      <c r="T5" s="211" t="s">
        <v>46</v>
      </c>
      <c r="U5" s="212"/>
      <c r="V5" s="212"/>
      <c r="W5" s="213"/>
      <c r="X5" s="300" t="s">
        <v>115</v>
      </c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1"/>
      <c r="AK5" s="263" t="s">
        <v>156</v>
      </c>
      <c r="AL5" s="281" t="s">
        <v>45</v>
      </c>
      <c r="AM5" s="207" t="s">
        <v>46</v>
      </c>
      <c r="AN5" s="207"/>
      <c r="AO5" s="207"/>
      <c r="AP5" s="207"/>
      <c r="AQ5" s="300" t="s">
        <v>104</v>
      </c>
      <c r="AR5" s="308"/>
      <c r="AS5" s="308"/>
      <c r="AT5" s="308"/>
      <c r="AU5" s="308"/>
      <c r="AV5" s="308"/>
      <c r="AW5" s="308"/>
      <c r="AX5" s="308"/>
      <c r="AY5" s="308"/>
      <c r="AZ5" s="301"/>
      <c r="BA5" s="300" t="s">
        <v>105</v>
      </c>
      <c r="BB5" s="308"/>
      <c r="BC5" s="301"/>
      <c r="BD5" s="263" t="s">
        <v>156</v>
      </c>
      <c r="BE5" s="281" t="s">
        <v>45</v>
      </c>
      <c r="BF5" s="207" t="s">
        <v>46</v>
      </c>
      <c r="BG5" s="207"/>
      <c r="BH5" s="207"/>
      <c r="BI5" s="207"/>
      <c r="BJ5" s="243" t="s">
        <v>33</v>
      </c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5"/>
      <c r="BV5" s="326" t="s">
        <v>106</v>
      </c>
      <c r="BW5" s="263" t="s">
        <v>156</v>
      </c>
      <c r="BX5" s="281" t="s">
        <v>45</v>
      </c>
      <c r="BY5" s="211" t="s">
        <v>46</v>
      </c>
      <c r="BZ5" s="212"/>
      <c r="CA5" s="212"/>
      <c r="CB5" s="213"/>
      <c r="CC5" s="326" t="s">
        <v>107</v>
      </c>
      <c r="CD5" s="329" t="s">
        <v>188</v>
      </c>
      <c r="CE5" s="329"/>
      <c r="CF5" s="329"/>
      <c r="CG5" s="329"/>
      <c r="CH5" s="330"/>
      <c r="CI5" s="196" t="s">
        <v>47</v>
      </c>
      <c r="CJ5" s="197"/>
      <c r="CK5" s="197"/>
      <c r="CL5" s="197"/>
      <c r="CM5" s="197"/>
      <c r="CN5" s="197"/>
      <c r="CO5" s="197"/>
      <c r="CP5" s="197"/>
      <c r="CQ5" s="197"/>
      <c r="CR5" s="198" t="s">
        <v>70</v>
      </c>
      <c r="CS5" s="247"/>
      <c r="CT5" s="247"/>
      <c r="CU5" s="207"/>
      <c r="CV5" s="207"/>
      <c r="CW5" s="207"/>
      <c r="CX5" s="40"/>
      <c r="CY5" s="263" t="s">
        <v>156</v>
      </c>
      <c r="CZ5" s="281" t="s">
        <v>45</v>
      </c>
      <c r="DA5" s="207" t="s">
        <v>46</v>
      </c>
      <c r="DB5" s="207"/>
      <c r="DC5" s="207"/>
      <c r="DD5" s="207"/>
      <c r="DE5" s="285" t="s">
        <v>116</v>
      </c>
      <c r="DF5" s="320"/>
      <c r="DG5" s="320"/>
      <c r="DH5" s="320"/>
      <c r="DI5" s="320"/>
      <c r="DJ5" s="320"/>
      <c r="DK5" s="320"/>
      <c r="DL5" s="320"/>
      <c r="DM5" s="320"/>
      <c r="DN5" s="321"/>
      <c r="DO5" s="263" t="s">
        <v>156</v>
      </c>
      <c r="DP5" s="281" t="s">
        <v>45</v>
      </c>
      <c r="DQ5" s="207" t="s">
        <v>46</v>
      </c>
      <c r="DR5" s="207"/>
      <c r="DS5" s="207"/>
      <c r="DT5" s="207"/>
      <c r="DU5" s="263" t="s">
        <v>108</v>
      </c>
      <c r="DV5" s="207" t="s">
        <v>109</v>
      </c>
      <c r="DW5" s="207"/>
      <c r="DX5" s="207"/>
      <c r="DY5" s="285" t="s">
        <v>123</v>
      </c>
      <c r="DZ5" s="296"/>
      <c r="EA5" s="286"/>
      <c r="EB5" s="260" t="s">
        <v>122</v>
      </c>
      <c r="EC5" s="260"/>
      <c r="ED5" s="260"/>
      <c r="EE5" s="260"/>
      <c r="EF5" s="260"/>
      <c r="EG5" s="260"/>
      <c r="EH5" s="263" t="s">
        <v>156</v>
      </c>
      <c r="EI5" s="281" t="s">
        <v>45</v>
      </c>
      <c r="EJ5" s="260" t="s">
        <v>72</v>
      </c>
      <c r="EK5" s="260"/>
      <c r="EL5" s="260"/>
      <c r="EM5" s="260"/>
      <c r="EN5" s="316" t="s">
        <v>111</v>
      </c>
      <c r="EO5" s="316" t="s">
        <v>165</v>
      </c>
      <c r="EP5" s="247" t="s">
        <v>112</v>
      </c>
      <c r="EQ5" s="247"/>
      <c r="ER5" s="247"/>
      <c r="ES5" s="247"/>
      <c r="ET5" s="247"/>
      <c r="EU5" s="316" t="s">
        <v>156</v>
      </c>
      <c r="EV5" s="323" t="s">
        <v>157</v>
      </c>
      <c r="EW5" s="288" t="s">
        <v>186</v>
      </c>
    </row>
    <row r="6" spans="1:153" ht="16.5" customHeight="1">
      <c r="A6" s="281"/>
      <c r="B6" s="207"/>
      <c r="C6" s="207"/>
      <c r="D6" s="207"/>
      <c r="E6" s="207"/>
      <c r="F6" s="304" t="s">
        <v>52</v>
      </c>
      <c r="G6" s="304" t="s">
        <v>54</v>
      </c>
      <c r="H6" s="304" t="s">
        <v>55</v>
      </c>
      <c r="I6" s="314" t="s">
        <v>68</v>
      </c>
      <c r="J6" s="263" t="s">
        <v>103</v>
      </c>
      <c r="K6" s="314" t="s">
        <v>27</v>
      </c>
      <c r="L6" s="314" t="s">
        <v>50</v>
      </c>
      <c r="M6" s="314" t="s">
        <v>55</v>
      </c>
      <c r="N6" s="314" t="s">
        <v>56</v>
      </c>
      <c r="O6" s="263" t="s">
        <v>103</v>
      </c>
      <c r="P6" s="287" t="s">
        <v>28</v>
      </c>
      <c r="Q6" s="302" t="s">
        <v>29</v>
      </c>
      <c r="R6" s="264"/>
      <c r="S6" s="281"/>
      <c r="T6" s="214"/>
      <c r="U6" s="215"/>
      <c r="V6" s="215"/>
      <c r="W6" s="216"/>
      <c r="X6" s="287" t="s">
        <v>49</v>
      </c>
      <c r="Y6" s="287" t="s">
        <v>52</v>
      </c>
      <c r="Z6" s="287" t="s">
        <v>53</v>
      </c>
      <c r="AA6" s="287" t="s">
        <v>54</v>
      </c>
      <c r="AB6" s="287" t="s">
        <v>55</v>
      </c>
      <c r="AC6" s="287" t="s">
        <v>59</v>
      </c>
      <c r="AD6" s="287" t="s">
        <v>56</v>
      </c>
      <c r="AE6" s="287" t="s">
        <v>60</v>
      </c>
      <c r="AF6" s="287" t="s">
        <v>57</v>
      </c>
      <c r="AG6" s="287" t="s">
        <v>61</v>
      </c>
      <c r="AH6" s="287" t="s">
        <v>62</v>
      </c>
      <c r="AI6" s="287" t="s">
        <v>66</v>
      </c>
      <c r="AJ6" s="263" t="s">
        <v>103</v>
      </c>
      <c r="AK6" s="264"/>
      <c r="AL6" s="281"/>
      <c r="AM6" s="207"/>
      <c r="AN6" s="207"/>
      <c r="AO6" s="207"/>
      <c r="AP6" s="207"/>
      <c r="AQ6" s="314" t="s">
        <v>27</v>
      </c>
      <c r="AR6" s="314" t="s">
        <v>28</v>
      </c>
      <c r="AS6" s="314" t="s">
        <v>29</v>
      </c>
      <c r="AT6" s="314" t="s">
        <v>49</v>
      </c>
      <c r="AU6" s="314" t="s">
        <v>50</v>
      </c>
      <c r="AV6" s="314" t="s">
        <v>51</v>
      </c>
      <c r="AW6" s="314" t="s">
        <v>52</v>
      </c>
      <c r="AX6" s="314" t="s">
        <v>54</v>
      </c>
      <c r="AY6" s="314" t="s">
        <v>55</v>
      </c>
      <c r="AZ6" s="263" t="s">
        <v>103</v>
      </c>
      <c r="BA6" s="314" t="s">
        <v>29</v>
      </c>
      <c r="BB6" s="314" t="s">
        <v>50</v>
      </c>
      <c r="BC6" s="263" t="s">
        <v>103</v>
      </c>
      <c r="BD6" s="264"/>
      <c r="BE6" s="281"/>
      <c r="BF6" s="207"/>
      <c r="BG6" s="207"/>
      <c r="BH6" s="207"/>
      <c r="BI6" s="207"/>
      <c r="BJ6" s="281" t="s">
        <v>34</v>
      </c>
      <c r="BK6" s="281" t="s">
        <v>35</v>
      </c>
      <c r="BL6" s="281" t="s">
        <v>36</v>
      </c>
      <c r="BM6" s="281" t="s">
        <v>37</v>
      </c>
      <c r="BN6" s="281" t="s">
        <v>38</v>
      </c>
      <c r="BO6" s="281" t="s">
        <v>39</v>
      </c>
      <c r="BP6" s="281" t="s">
        <v>40</v>
      </c>
      <c r="BQ6" s="318" t="s">
        <v>41</v>
      </c>
      <c r="BR6" s="318" t="s">
        <v>42</v>
      </c>
      <c r="BS6" s="318" t="s">
        <v>43</v>
      </c>
      <c r="BT6" s="318" t="s">
        <v>44</v>
      </c>
      <c r="BU6" s="263" t="s">
        <v>103</v>
      </c>
      <c r="BV6" s="327"/>
      <c r="BW6" s="264"/>
      <c r="BX6" s="281"/>
      <c r="BY6" s="214"/>
      <c r="BZ6" s="215"/>
      <c r="CA6" s="215"/>
      <c r="CB6" s="216"/>
      <c r="CC6" s="327"/>
      <c r="CD6" s="289" t="s">
        <v>29</v>
      </c>
      <c r="CE6" s="289" t="s">
        <v>49</v>
      </c>
      <c r="CF6" s="289" t="s">
        <v>50</v>
      </c>
      <c r="CG6" s="289" t="s">
        <v>61</v>
      </c>
      <c r="CH6" s="316" t="s">
        <v>103</v>
      </c>
      <c r="CI6" s="319" t="s">
        <v>27</v>
      </c>
      <c r="CJ6" s="319" t="s">
        <v>85</v>
      </c>
      <c r="CK6" s="319" t="s">
        <v>40</v>
      </c>
      <c r="CL6" s="319" t="s">
        <v>88</v>
      </c>
      <c r="CM6" s="319" t="s">
        <v>87</v>
      </c>
      <c r="CN6" s="319" t="s">
        <v>48</v>
      </c>
      <c r="CO6" s="319" t="s">
        <v>86</v>
      </c>
      <c r="CP6" s="319" t="s">
        <v>71</v>
      </c>
      <c r="CQ6" s="319" t="s">
        <v>84</v>
      </c>
      <c r="CR6" s="124" t="s">
        <v>24</v>
      </c>
      <c r="CS6" s="124" t="s">
        <v>25</v>
      </c>
      <c r="CT6" s="124" t="s">
        <v>26</v>
      </c>
      <c r="CU6" s="207"/>
      <c r="CV6" s="207"/>
      <c r="CW6" s="207"/>
      <c r="CX6" s="264" t="s">
        <v>103</v>
      </c>
      <c r="CY6" s="264"/>
      <c r="CZ6" s="281"/>
      <c r="DA6" s="207"/>
      <c r="DB6" s="207"/>
      <c r="DC6" s="207"/>
      <c r="DD6" s="207"/>
      <c r="DE6" s="287" t="s">
        <v>49</v>
      </c>
      <c r="DF6" s="287" t="s">
        <v>50</v>
      </c>
      <c r="DG6" s="287" t="s">
        <v>51</v>
      </c>
      <c r="DH6" s="287" t="s">
        <v>52</v>
      </c>
      <c r="DI6" s="287" t="s">
        <v>53</v>
      </c>
      <c r="DJ6" s="287" t="s">
        <v>55</v>
      </c>
      <c r="DK6" s="287" t="s">
        <v>59</v>
      </c>
      <c r="DL6" s="287" t="s">
        <v>60</v>
      </c>
      <c r="DM6" s="322" t="s">
        <v>61</v>
      </c>
      <c r="DN6" s="264" t="s">
        <v>103</v>
      </c>
      <c r="DO6" s="264"/>
      <c r="DP6" s="281"/>
      <c r="DQ6" s="207"/>
      <c r="DR6" s="207"/>
      <c r="DS6" s="207"/>
      <c r="DT6" s="207"/>
      <c r="DU6" s="264"/>
      <c r="DV6" s="314" t="s">
        <v>29</v>
      </c>
      <c r="DW6" s="314" t="s">
        <v>50</v>
      </c>
      <c r="DX6" s="264" t="s">
        <v>103</v>
      </c>
      <c r="DY6" s="289" t="s">
        <v>60</v>
      </c>
      <c r="DZ6" s="289" t="s">
        <v>61</v>
      </c>
      <c r="EA6" s="264" t="s">
        <v>103</v>
      </c>
      <c r="EB6" s="287" t="s">
        <v>124</v>
      </c>
      <c r="EC6" s="287" t="s">
        <v>125</v>
      </c>
      <c r="ED6" s="287" t="s">
        <v>60</v>
      </c>
      <c r="EE6" s="287" t="s">
        <v>57</v>
      </c>
      <c r="EF6" s="287" t="s">
        <v>61</v>
      </c>
      <c r="EG6" s="264" t="s">
        <v>103</v>
      </c>
      <c r="EH6" s="264"/>
      <c r="EI6" s="281"/>
      <c r="EJ6" s="289" t="s">
        <v>74</v>
      </c>
      <c r="EK6" s="289" t="s">
        <v>73</v>
      </c>
      <c r="EL6" s="289" t="s">
        <v>110</v>
      </c>
      <c r="EM6" s="316" t="s">
        <v>103</v>
      </c>
      <c r="EN6" s="316"/>
      <c r="EO6" s="316"/>
      <c r="EP6" s="318" t="s">
        <v>29</v>
      </c>
      <c r="EQ6" s="318" t="s">
        <v>49</v>
      </c>
      <c r="ER6" s="324" t="s">
        <v>52</v>
      </c>
      <c r="ES6" s="325" t="s">
        <v>57</v>
      </c>
      <c r="ET6" s="316" t="s">
        <v>103</v>
      </c>
      <c r="EU6" s="316"/>
      <c r="EV6" s="323"/>
      <c r="EW6" s="288"/>
    </row>
    <row r="7" spans="1:153" ht="36" customHeight="1">
      <c r="A7" s="281"/>
      <c r="B7" s="207"/>
      <c r="C7" s="207"/>
      <c r="D7" s="207"/>
      <c r="E7" s="207"/>
      <c r="F7" s="304"/>
      <c r="G7" s="304"/>
      <c r="H7" s="304"/>
      <c r="I7" s="315"/>
      <c r="J7" s="265"/>
      <c r="K7" s="315"/>
      <c r="L7" s="315"/>
      <c r="M7" s="315"/>
      <c r="N7" s="315"/>
      <c r="O7" s="265"/>
      <c r="P7" s="259"/>
      <c r="Q7" s="303"/>
      <c r="R7" s="265"/>
      <c r="S7" s="281"/>
      <c r="T7" s="217"/>
      <c r="U7" s="218"/>
      <c r="V7" s="218"/>
      <c r="W7" s="185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65"/>
      <c r="AK7" s="265"/>
      <c r="AL7" s="281"/>
      <c r="AM7" s="207"/>
      <c r="AN7" s="207"/>
      <c r="AO7" s="207"/>
      <c r="AP7" s="207"/>
      <c r="AQ7" s="315"/>
      <c r="AR7" s="315"/>
      <c r="AS7" s="315"/>
      <c r="AT7" s="315"/>
      <c r="AU7" s="315"/>
      <c r="AV7" s="315"/>
      <c r="AW7" s="315"/>
      <c r="AX7" s="315"/>
      <c r="AY7" s="315"/>
      <c r="AZ7" s="265"/>
      <c r="BA7" s="315"/>
      <c r="BB7" s="315"/>
      <c r="BC7" s="265"/>
      <c r="BD7" s="265"/>
      <c r="BE7" s="281"/>
      <c r="BF7" s="207"/>
      <c r="BG7" s="207"/>
      <c r="BH7" s="207"/>
      <c r="BI7" s="207"/>
      <c r="BJ7" s="281"/>
      <c r="BK7" s="281"/>
      <c r="BL7" s="281"/>
      <c r="BM7" s="281"/>
      <c r="BN7" s="281"/>
      <c r="BO7" s="281"/>
      <c r="BP7" s="281"/>
      <c r="BQ7" s="318"/>
      <c r="BR7" s="318"/>
      <c r="BS7" s="318"/>
      <c r="BT7" s="318"/>
      <c r="BU7" s="265"/>
      <c r="BV7" s="328"/>
      <c r="BW7" s="265"/>
      <c r="BX7" s="281"/>
      <c r="BY7" s="217"/>
      <c r="BZ7" s="218"/>
      <c r="CA7" s="218"/>
      <c r="CB7" s="185"/>
      <c r="CC7" s="328"/>
      <c r="CD7" s="289"/>
      <c r="CE7" s="289"/>
      <c r="CF7" s="289"/>
      <c r="CG7" s="289"/>
      <c r="CH7" s="316"/>
      <c r="CI7" s="318"/>
      <c r="CJ7" s="318"/>
      <c r="CK7" s="318"/>
      <c r="CL7" s="318"/>
      <c r="CM7" s="318"/>
      <c r="CN7" s="318"/>
      <c r="CO7" s="318"/>
      <c r="CP7" s="318"/>
      <c r="CQ7" s="318"/>
      <c r="CR7" s="124"/>
      <c r="CS7" s="124"/>
      <c r="CT7" s="124"/>
      <c r="CU7" s="207"/>
      <c r="CV7" s="207"/>
      <c r="CW7" s="207"/>
      <c r="CX7" s="265"/>
      <c r="CY7" s="265"/>
      <c r="CZ7" s="281"/>
      <c r="DA7" s="207"/>
      <c r="DB7" s="207"/>
      <c r="DC7" s="207"/>
      <c r="DD7" s="207"/>
      <c r="DE7" s="259"/>
      <c r="DF7" s="259"/>
      <c r="DG7" s="259"/>
      <c r="DH7" s="259"/>
      <c r="DI7" s="259"/>
      <c r="DJ7" s="259"/>
      <c r="DK7" s="259"/>
      <c r="DL7" s="259"/>
      <c r="DM7" s="315"/>
      <c r="DN7" s="265"/>
      <c r="DO7" s="265"/>
      <c r="DP7" s="281"/>
      <c r="DQ7" s="207"/>
      <c r="DR7" s="207"/>
      <c r="DS7" s="207"/>
      <c r="DT7" s="207"/>
      <c r="DU7" s="265"/>
      <c r="DV7" s="315"/>
      <c r="DW7" s="315"/>
      <c r="DX7" s="265"/>
      <c r="DY7" s="289"/>
      <c r="DZ7" s="289"/>
      <c r="EA7" s="265"/>
      <c r="EB7" s="259"/>
      <c r="EC7" s="259"/>
      <c r="ED7" s="259"/>
      <c r="EE7" s="259"/>
      <c r="EF7" s="259"/>
      <c r="EG7" s="265"/>
      <c r="EH7" s="265"/>
      <c r="EI7" s="281"/>
      <c r="EJ7" s="289"/>
      <c r="EK7" s="289"/>
      <c r="EL7" s="289"/>
      <c r="EM7" s="316"/>
      <c r="EN7" s="316"/>
      <c r="EO7" s="316"/>
      <c r="EP7" s="318"/>
      <c r="EQ7" s="318"/>
      <c r="ER7" s="324"/>
      <c r="ES7" s="325"/>
      <c r="ET7" s="316"/>
      <c r="EU7" s="316"/>
      <c r="EV7" s="323"/>
      <c r="EW7" s="288"/>
    </row>
    <row r="8" spans="1:153" ht="59.25" customHeight="1">
      <c r="A8" s="29">
        <v>1</v>
      </c>
      <c r="B8" s="186" t="s">
        <v>9</v>
      </c>
      <c r="C8" s="186"/>
      <c r="D8" s="186"/>
      <c r="E8" s="186"/>
      <c r="F8" s="2">
        <f aca="true" t="shared" si="0" ref="F8:R8">SUM(F10:F14)</f>
        <v>3.56</v>
      </c>
      <c r="G8" s="2">
        <f t="shared" si="0"/>
        <v>3.56</v>
      </c>
      <c r="H8" s="2">
        <f t="shared" si="0"/>
        <v>3.56</v>
      </c>
      <c r="I8" s="2">
        <f t="shared" si="0"/>
        <v>3.56</v>
      </c>
      <c r="J8" s="2">
        <f t="shared" si="0"/>
        <v>3.56</v>
      </c>
      <c r="K8" s="2">
        <f t="shared" si="0"/>
        <v>3.56</v>
      </c>
      <c r="L8" s="2">
        <f t="shared" si="0"/>
        <v>3.56</v>
      </c>
      <c r="M8" s="2">
        <f t="shared" si="0"/>
        <v>3.5</v>
      </c>
      <c r="N8" s="2">
        <f>SUM(N10:N14)</f>
        <v>2.61</v>
      </c>
      <c r="O8" s="2">
        <f t="shared" si="0"/>
        <v>3.4994607946501186</v>
      </c>
      <c r="P8" s="2">
        <f t="shared" si="0"/>
        <v>3.56</v>
      </c>
      <c r="Q8" s="2">
        <f t="shared" si="0"/>
        <v>3.56</v>
      </c>
      <c r="R8" s="2">
        <f t="shared" si="0"/>
        <v>3.523247250017525</v>
      </c>
      <c r="S8" s="29">
        <v>1</v>
      </c>
      <c r="T8" s="186" t="s">
        <v>9</v>
      </c>
      <c r="U8" s="186"/>
      <c r="V8" s="186"/>
      <c r="W8" s="186"/>
      <c r="X8" s="2">
        <f aca="true" t="shared" si="1" ref="X8:AI8">SUM(X10:X14)</f>
        <v>3.56</v>
      </c>
      <c r="Y8" s="2">
        <f t="shared" si="1"/>
        <v>3.56</v>
      </c>
      <c r="Z8" s="2">
        <f t="shared" si="1"/>
        <v>3.56</v>
      </c>
      <c r="AA8" s="2">
        <f t="shared" si="1"/>
        <v>3.56</v>
      </c>
      <c r="AB8" s="2">
        <f t="shared" si="1"/>
        <v>3.56</v>
      </c>
      <c r="AC8" s="2">
        <f t="shared" si="1"/>
        <v>3.56</v>
      </c>
      <c r="AD8" s="2">
        <f t="shared" si="1"/>
        <v>3.56</v>
      </c>
      <c r="AE8" s="2">
        <f t="shared" si="1"/>
        <v>3.56</v>
      </c>
      <c r="AF8" s="2">
        <f t="shared" si="1"/>
        <v>3.56</v>
      </c>
      <c r="AG8" s="2">
        <f t="shared" si="1"/>
        <v>3.56</v>
      </c>
      <c r="AH8" s="2">
        <f t="shared" si="1"/>
        <v>3.56</v>
      </c>
      <c r="AI8" s="2">
        <f t="shared" si="1"/>
        <v>3.56</v>
      </c>
      <c r="AJ8" s="2">
        <f>SUM(AJ10:AJ14)</f>
        <v>3.56</v>
      </c>
      <c r="AK8" s="2">
        <f>SUM(AK10:AK14)</f>
        <v>3.56</v>
      </c>
      <c r="AL8" s="29">
        <v>1</v>
      </c>
      <c r="AM8" s="186" t="s">
        <v>9</v>
      </c>
      <c r="AN8" s="186"/>
      <c r="AO8" s="186"/>
      <c r="AP8" s="186"/>
      <c r="AQ8" s="2">
        <f aca="true" t="shared" si="2" ref="AQ8:BD8">SUM(AQ10:AQ14)</f>
        <v>3.56</v>
      </c>
      <c r="AR8" s="2">
        <f t="shared" si="2"/>
        <v>3.56</v>
      </c>
      <c r="AS8" s="2">
        <f t="shared" si="2"/>
        <v>3.56</v>
      </c>
      <c r="AT8" s="2">
        <f t="shared" si="2"/>
        <v>3.56</v>
      </c>
      <c r="AU8" s="2">
        <f t="shared" si="2"/>
        <v>3.56</v>
      </c>
      <c r="AV8" s="2">
        <f t="shared" si="2"/>
        <v>3.56</v>
      </c>
      <c r="AW8" s="2">
        <f t="shared" si="2"/>
        <v>3.56</v>
      </c>
      <c r="AX8" s="2">
        <f t="shared" si="2"/>
        <v>3.56</v>
      </c>
      <c r="AY8" s="2">
        <f t="shared" si="2"/>
        <v>3.56</v>
      </c>
      <c r="AZ8" s="2">
        <f t="shared" si="2"/>
        <v>3.56</v>
      </c>
      <c r="BA8" s="2">
        <f t="shared" si="2"/>
        <v>3.56</v>
      </c>
      <c r="BB8" s="2">
        <f t="shared" si="2"/>
        <v>3.56</v>
      </c>
      <c r="BC8" s="2">
        <f t="shared" si="2"/>
        <v>3.56</v>
      </c>
      <c r="BD8" s="2">
        <f t="shared" si="2"/>
        <v>3.56</v>
      </c>
      <c r="BE8" s="29">
        <v>1</v>
      </c>
      <c r="BF8" s="186" t="s">
        <v>9</v>
      </c>
      <c r="BG8" s="186"/>
      <c r="BH8" s="186"/>
      <c r="BI8" s="186"/>
      <c r="BJ8" s="2">
        <f aca="true" t="shared" si="3" ref="BJ8:BW8">SUM(BJ10:BJ14)</f>
        <v>3.56</v>
      </c>
      <c r="BK8" s="2">
        <f t="shared" si="3"/>
        <v>3.56</v>
      </c>
      <c r="BL8" s="2">
        <f t="shared" si="3"/>
        <v>3.56</v>
      </c>
      <c r="BM8" s="2">
        <f t="shared" si="3"/>
        <v>3.56</v>
      </c>
      <c r="BN8" s="2">
        <f t="shared" si="3"/>
        <v>3.56</v>
      </c>
      <c r="BO8" s="2">
        <f t="shared" si="3"/>
        <v>3.56</v>
      </c>
      <c r="BP8" s="2">
        <f t="shared" si="3"/>
        <v>3.56</v>
      </c>
      <c r="BQ8" s="2">
        <f t="shared" si="3"/>
        <v>3.56</v>
      </c>
      <c r="BR8" s="2">
        <f t="shared" si="3"/>
        <v>3.56</v>
      </c>
      <c r="BS8" s="2">
        <f t="shared" si="3"/>
        <v>3.56</v>
      </c>
      <c r="BT8" s="2">
        <f t="shared" si="3"/>
        <v>3.56</v>
      </c>
      <c r="BU8" s="2">
        <f t="shared" si="3"/>
        <v>3.56</v>
      </c>
      <c r="BV8" s="2">
        <f t="shared" si="3"/>
        <v>3.56</v>
      </c>
      <c r="BW8" s="2">
        <f t="shared" si="3"/>
        <v>3.56</v>
      </c>
      <c r="BX8" s="29">
        <v>1</v>
      </c>
      <c r="BY8" s="186" t="s">
        <v>9</v>
      </c>
      <c r="BZ8" s="186"/>
      <c r="CA8" s="186"/>
      <c r="CB8" s="186"/>
      <c r="CC8" s="2">
        <f>SUM(CC10:CC14)</f>
        <v>3.56</v>
      </c>
      <c r="CD8" s="2">
        <f aca="true" t="shared" si="4" ref="CD8:CI8">SUM(CD10:CD14)</f>
        <v>2.61</v>
      </c>
      <c r="CE8" s="2">
        <f>SUM(CE10:CE14)</f>
        <v>2.61</v>
      </c>
      <c r="CF8" s="2">
        <f t="shared" si="4"/>
        <v>3.56</v>
      </c>
      <c r="CG8" s="2">
        <f t="shared" si="4"/>
        <v>3.56</v>
      </c>
      <c r="CH8" s="2">
        <f t="shared" si="4"/>
        <v>3.104817489455958</v>
      </c>
      <c r="CI8" s="2">
        <f t="shared" si="4"/>
        <v>2.62</v>
      </c>
      <c r="CJ8" s="2">
        <f>SUM(CJ10:CJ14)</f>
        <v>2.62</v>
      </c>
      <c r="CK8" s="2">
        <f>SUM(CK10:CK14)</f>
        <v>3.56</v>
      </c>
      <c r="CL8" s="2">
        <f aca="true" t="shared" si="5" ref="CL8:CQ8">SUM(CL10:CL14)</f>
        <v>3.56</v>
      </c>
      <c r="CM8" s="2">
        <f t="shared" si="5"/>
        <v>3.56</v>
      </c>
      <c r="CN8" s="2">
        <f t="shared" si="5"/>
        <v>3.56</v>
      </c>
      <c r="CO8" s="2">
        <f t="shared" si="5"/>
        <v>3.56</v>
      </c>
      <c r="CP8" s="2">
        <f t="shared" si="5"/>
        <v>3.56</v>
      </c>
      <c r="CQ8" s="2">
        <f t="shared" si="5"/>
        <v>3.56</v>
      </c>
      <c r="CR8" s="2">
        <f>SUM(CR10:CR14)</f>
        <v>2.74</v>
      </c>
      <c r="CS8" s="2">
        <f>SUM(CS10:CS14)</f>
        <v>2.74</v>
      </c>
      <c r="CT8" s="2">
        <f>SUM(CT10:CT14)</f>
        <v>2.74</v>
      </c>
      <c r="CU8" s="186" t="s">
        <v>9</v>
      </c>
      <c r="CV8" s="186"/>
      <c r="CW8" s="186"/>
      <c r="CX8" s="2">
        <f>SUM(CX10:CX14)</f>
        <v>3.56</v>
      </c>
      <c r="CY8" s="2">
        <f>SUM(CY10:CY14)</f>
        <v>3.4672811273525137</v>
      </c>
      <c r="CZ8" s="29">
        <v>1</v>
      </c>
      <c r="DA8" s="186" t="s">
        <v>9</v>
      </c>
      <c r="DB8" s="186"/>
      <c r="DC8" s="186"/>
      <c r="DD8" s="186"/>
      <c r="DE8" s="2">
        <f aca="true" t="shared" si="6" ref="DE8:DK8">SUM(DE10:DE14)</f>
        <v>3.56</v>
      </c>
      <c r="DF8" s="2">
        <f t="shared" si="6"/>
        <v>3.56</v>
      </c>
      <c r="DG8" s="2">
        <f t="shared" si="6"/>
        <v>3.56</v>
      </c>
      <c r="DH8" s="2">
        <f t="shared" si="6"/>
        <v>3.56</v>
      </c>
      <c r="DI8" s="2">
        <f t="shared" si="6"/>
        <v>3.56</v>
      </c>
      <c r="DJ8" s="2">
        <f t="shared" si="6"/>
        <v>3.56</v>
      </c>
      <c r="DK8" s="2">
        <f t="shared" si="6"/>
        <v>3.56</v>
      </c>
      <c r="DL8" s="2">
        <f>SUM(DL10:DL14)</f>
        <v>3.56</v>
      </c>
      <c r="DM8" s="2">
        <f>SUM(DM10:DM14)</f>
        <v>3.56</v>
      </c>
      <c r="DN8" s="2">
        <f>SUM(DN10:DN14)</f>
        <v>3.56</v>
      </c>
      <c r="DO8" s="2">
        <f>SUM(DO10:DO14)</f>
        <v>3.56</v>
      </c>
      <c r="DP8" s="29">
        <v>1</v>
      </c>
      <c r="DQ8" s="186" t="s">
        <v>9</v>
      </c>
      <c r="DR8" s="186"/>
      <c r="DS8" s="186"/>
      <c r="DT8" s="186"/>
      <c r="DU8" s="2">
        <f aca="true" t="shared" si="7" ref="DU8:EH8">SUM(DU10:DU14)</f>
        <v>3.56</v>
      </c>
      <c r="DV8" s="2">
        <f t="shared" si="7"/>
        <v>4.39</v>
      </c>
      <c r="DW8" s="2">
        <f t="shared" si="7"/>
        <v>4.39</v>
      </c>
      <c r="DX8" s="2">
        <f t="shared" si="7"/>
        <v>4.39</v>
      </c>
      <c r="DY8" s="2">
        <f t="shared" si="7"/>
        <v>3.56</v>
      </c>
      <c r="DZ8" s="2">
        <f t="shared" si="7"/>
        <v>2.62</v>
      </c>
      <c r="EA8" s="2">
        <f t="shared" si="7"/>
        <v>3.1873639966374445</v>
      </c>
      <c r="EB8" s="2">
        <f t="shared" si="7"/>
        <v>2.62</v>
      </c>
      <c r="EC8" s="2">
        <f>SUM(EC10:EC14)</f>
        <v>2.62</v>
      </c>
      <c r="ED8" s="2">
        <f>SUM(ED10:ED14)</f>
        <v>2.62</v>
      </c>
      <c r="EE8" s="2">
        <f>SUM(EE10:EE14)</f>
        <v>2.62</v>
      </c>
      <c r="EF8" s="2">
        <f>SUM(EF10:EF14)</f>
        <v>2.62</v>
      </c>
      <c r="EG8" s="2">
        <f t="shared" si="7"/>
        <v>2.62</v>
      </c>
      <c r="EH8" s="2">
        <f t="shared" si="7"/>
        <v>3.199183244121328</v>
      </c>
      <c r="EI8" s="29">
        <v>1</v>
      </c>
      <c r="EJ8" s="2">
        <f aca="true" t="shared" si="8" ref="EJ8:EV8">SUM(EJ10:EJ14)</f>
        <v>4.27</v>
      </c>
      <c r="EK8" s="2">
        <f t="shared" si="8"/>
        <v>3.56</v>
      </c>
      <c r="EL8" s="2">
        <f t="shared" si="8"/>
        <v>3.56</v>
      </c>
      <c r="EM8" s="2">
        <f t="shared" si="8"/>
        <v>3.870853934682634</v>
      </c>
      <c r="EN8" s="2">
        <f t="shared" si="8"/>
        <v>3.56</v>
      </c>
      <c r="EO8" s="2">
        <f t="shared" si="8"/>
        <v>4.7</v>
      </c>
      <c r="EP8" s="2">
        <f t="shared" si="8"/>
        <v>3.56</v>
      </c>
      <c r="EQ8" s="2">
        <f t="shared" si="8"/>
        <v>3.56</v>
      </c>
      <c r="ER8" s="2">
        <f t="shared" si="8"/>
        <v>5.15</v>
      </c>
      <c r="ES8" s="2">
        <f t="shared" si="8"/>
        <v>3.56</v>
      </c>
      <c r="ET8" s="2">
        <f t="shared" si="8"/>
        <v>3.9021799234209613</v>
      </c>
      <c r="EU8" s="2">
        <f t="shared" si="8"/>
        <v>3.9344567316571655</v>
      </c>
      <c r="EV8" s="90">
        <f t="shared" si="8"/>
        <v>3.5840515398074424</v>
      </c>
      <c r="EW8" s="2" t="e">
        <f>SUM(EW10:EW14)</f>
        <v>#REF!</v>
      </c>
    </row>
    <row r="9" spans="1:153" ht="12.75" customHeight="1">
      <c r="A9" s="30"/>
      <c r="B9" s="162" t="s">
        <v>0</v>
      </c>
      <c r="C9" s="162"/>
      <c r="D9" s="162"/>
      <c r="E9" s="16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0"/>
      <c r="T9" s="162" t="s">
        <v>0</v>
      </c>
      <c r="U9" s="162"/>
      <c r="V9" s="162"/>
      <c r="W9" s="16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0"/>
      <c r="AM9" s="162" t="s">
        <v>0</v>
      </c>
      <c r="AN9" s="162"/>
      <c r="AO9" s="162"/>
      <c r="AP9" s="16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0"/>
      <c r="BF9" s="162" t="s">
        <v>0</v>
      </c>
      <c r="BG9" s="162"/>
      <c r="BH9" s="162"/>
      <c r="BI9" s="162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12"/>
      <c r="BV9" s="3"/>
      <c r="BW9" s="12"/>
      <c r="BX9" s="30"/>
      <c r="BY9" s="162" t="s">
        <v>0</v>
      </c>
      <c r="BZ9" s="162"/>
      <c r="CA9" s="162"/>
      <c r="CB9" s="162"/>
      <c r="CC9" s="3"/>
      <c r="CD9" s="12"/>
      <c r="CE9" s="12"/>
      <c r="CF9" s="3"/>
      <c r="CG9" s="12"/>
      <c r="CH9" s="12"/>
      <c r="CI9" s="3"/>
      <c r="CJ9" s="3"/>
      <c r="CK9" s="3"/>
      <c r="CL9" s="3"/>
      <c r="CM9" s="3"/>
      <c r="CN9" s="3"/>
      <c r="CO9" s="3"/>
      <c r="CP9" s="3"/>
      <c r="CQ9" s="3"/>
      <c r="CR9" s="43"/>
      <c r="CS9" s="43"/>
      <c r="CT9" s="43"/>
      <c r="CU9" s="162" t="s">
        <v>0</v>
      </c>
      <c r="CV9" s="162"/>
      <c r="CW9" s="162"/>
      <c r="CX9" s="12"/>
      <c r="CY9" s="12"/>
      <c r="CZ9" s="30"/>
      <c r="DA9" s="162" t="s">
        <v>0</v>
      </c>
      <c r="DB9" s="162"/>
      <c r="DC9" s="162"/>
      <c r="DD9" s="162"/>
      <c r="DE9" s="12"/>
      <c r="DF9" s="12"/>
      <c r="DG9" s="12"/>
      <c r="DH9" s="12"/>
      <c r="DI9" s="12"/>
      <c r="DJ9" s="12"/>
      <c r="DK9" s="12"/>
      <c r="DL9" s="3"/>
      <c r="DM9" s="3"/>
      <c r="DN9" s="12"/>
      <c r="DO9" s="12"/>
      <c r="DP9" s="30"/>
      <c r="DQ9" s="162" t="s">
        <v>0</v>
      </c>
      <c r="DR9" s="162"/>
      <c r="DS9" s="162"/>
      <c r="DT9" s="162"/>
      <c r="DU9" s="3"/>
      <c r="DV9" s="3"/>
      <c r="DW9" s="3"/>
      <c r="DX9" s="12"/>
      <c r="DY9" s="12"/>
      <c r="DZ9" s="3"/>
      <c r="EA9" s="12"/>
      <c r="EB9" s="12"/>
      <c r="EC9" s="12"/>
      <c r="ED9" s="12"/>
      <c r="EE9" s="12"/>
      <c r="EF9" s="12"/>
      <c r="EG9" s="12"/>
      <c r="EH9" s="12"/>
      <c r="EI9" s="30"/>
      <c r="EJ9" s="3"/>
      <c r="EK9" s="3"/>
      <c r="EL9" s="3"/>
      <c r="EM9" s="12"/>
      <c r="EN9" s="3"/>
      <c r="EO9" s="3"/>
      <c r="EP9" s="3"/>
      <c r="EQ9" s="3"/>
      <c r="ER9" s="21"/>
      <c r="ES9" s="3"/>
      <c r="ET9" s="21"/>
      <c r="EU9" s="21"/>
      <c r="EV9" s="91"/>
      <c r="EW9" s="21"/>
    </row>
    <row r="10" spans="1:153" ht="13.5" customHeight="1">
      <c r="A10" s="30" t="s">
        <v>10</v>
      </c>
      <c r="B10" s="204" t="s">
        <v>15</v>
      </c>
      <c r="C10" s="204"/>
      <c r="D10" s="204"/>
      <c r="E10" s="204"/>
      <c r="F10" s="7">
        <v>1.72</v>
      </c>
      <c r="G10" s="7">
        <v>1.72</v>
      </c>
      <c r="H10" s="7">
        <v>1.72</v>
      </c>
      <c r="I10" s="7">
        <v>1.72</v>
      </c>
      <c r="J10" s="7">
        <v>1.72</v>
      </c>
      <c r="K10" s="7">
        <v>1.72</v>
      </c>
      <c r="L10" s="7">
        <v>1.72</v>
      </c>
      <c r="M10" s="7">
        <v>1.72</v>
      </c>
      <c r="N10" s="7">
        <v>1.72</v>
      </c>
      <c r="O10" s="7">
        <v>1.72</v>
      </c>
      <c r="P10" s="7">
        <v>1.72</v>
      </c>
      <c r="Q10" s="7">
        <v>1.72</v>
      </c>
      <c r="R10" s="7">
        <v>1.72</v>
      </c>
      <c r="S10" s="30" t="s">
        <v>10</v>
      </c>
      <c r="T10" s="204" t="s">
        <v>15</v>
      </c>
      <c r="U10" s="204"/>
      <c r="V10" s="204"/>
      <c r="W10" s="204"/>
      <c r="X10" s="7">
        <v>1.72</v>
      </c>
      <c r="Y10" s="7">
        <v>1.72</v>
      </c>
      <c r="Z10" s="7">
        <v>1.72</v>
      </c>
      <c r="AA10" s="7">
        <v>1.72</v>
      </c>
      <c r="AB10" s="7">
        <v>1.72</v>
      </c>
      <c r="AC10" s="7">
        <v>1.72</v>
      </c>
      <c r="AD10" s="7">
        <v>1.72</v>
      </c>
      <c r="AE10" s="7">
        <v>1.72</v>
      </c>
      <c r="AF10" s="7">
        <v>1.72</v>
      </c>
      <c r="AG10" s="7">
        <v>1.72</v>
      </c>
      <c r="AH10" s="7">
        <v>1.72</v>
      </c>
      <c r="AI10" s="7">
        <v>1.72</v>
      </c>
      <c r="AJ10" s="7">
        <v>1.72</v>
      </c>
      <c r="AK10" s="7">
        <v>1.72</v>
      </c>
      <c r="AL10" s="30" t="s">
        <v>10</v>
      </c>
      <c r="AM10" s="204" t="s">
        <v>15</v>
      </c>
      <c r="AN10" s="204"/>
      <c r="AO10" s="204"/>
      <c r="AP10" s="204"/>
      <c r="AQ10" s="7">
        <v>1.72</v>
      </c>
      <c r="AR10" s="7">
        <v>1.72</v>
      </c>
      <c r="AS10" s="7">
        <v>1.72</v>
      </c>
      <c r="AT10" s="7">
        <v>1.72</v>
      </c>
      <c r="AU10" s="7">
        <v>1.72</v>
      </c>
      <c r="AV10" s="7">
        <v>1.72</v>
      </c>
      <c r="AW10" s="7">
        <v>1.72</v>
      </c>
      <c r="AX10" s="7">
        <v>1.72</v>
      </c>
      <c r="AY10" s="7">
        <v>1.72</v>
      </c>
      <c r="AZ10" s="7">
        <v>1.72</v>
      </c>
      <c r="BA10" s="7">
        <v>1.72</v>
      </c>
      <c r="BB10" s="7">
        <v>1.72</v>
      </c>
      <c r="BC10" s="7">
        <v>1.72</v>
      </c>
      <c r="BD10" s="7">
        <v>1.72</v>
      </c>
      <c r="BE10" s="30" t="s">
        <v>10</v>
      </c>
      <c r="BF10" s="204" t="s">
        <v>15</v>
      </c>
      <c r="BG10" s="204"/>
      <c r="BH10" s="204"/>
      <c r="BI10" s="204"/>
      <c r="BJ10" s="7">
        <v>1.72</v>
      </c>
      <c r="BK10" s="7">
        <v>1.72</v>
      </c>
      <c r="BL10" s="7">
        <v>1.72</v>
      </c>
      <c r="BM10" s="7">
        <v>1.72</v>
      </c>
      <c r="BN10" s="7">
        <v>1.72</v>
      </c>
      <c r="BO10" s="7">
        <v>1.72</v>
      </c>
      <c r="BP10" s="7">
        <v>1.72</v>
      </c>
      <c r="BQ10" s="7">
        <v>1.72</v>
      </c>
      <c r="BR10" s="7">
        <v>1.72</v>
      </c>
      <c r="BS10" s="7">
        <v>1.72</v>
      </c>
      <c r="BT10" s="7">
        <v>1.72</v>
      </c>
      <c r="BU10" s="7">
        <v>1.72</v>
      </c>
      <c r="BV10" s="7">
        <v>1.72</v>
      </c>
      <c r="BW10" s="7">
        <v>1.72</v>
      </c>
      <c r="BX10" s="30" t="s">
        <v>10</v>
      </c>
      <c r="BY10" s="204" t="s">
        <v>15</v>
      </c>
      <c r="BZ10" s="204"/>
      <c r="CA10" s="204"/>
      <c r="CB10" s="204"/>
      <c r="CC10" s="7">
        <v>1.72</v>
      </c>
      <c r="CD10" s="7">
        <v>1.72</v>
      </c>
      <c r="CE10" s="7">
        <v>1.72</v>
      </c>
      <c r="CF10" s="7">
        <v>1.72</v>
      </c>
      <c r="CG10" s="7">
        <v>1.72</v>
      </c>
      <c r="CH10" s="7">
        <f>SUM(CD10*CD29,CE10*CE29,CF29*CF10,CG10*CG29)/CH29</f>
        <v>1.72</v>
      </c>
      <c r="CI10" s="7">
        <v>1.72</v>
      </c>
      <c r="CJ10" s="7">
        <v>1.72</v>
      </c>
      <c r="CK10" s="7">
        <v>1.72</v>
      </c>
      <c r="CL10" s="7">
        <v>1.72</v>
      </c>
      <c r="CM10" s="7">
        <v>1.72</v>
      </c>
      <c r="CN10" s="7">
        <v>1.72</v>
      </c>
      <c r="CO10" s="7">
        <v>1.72</v>
      </c>
      <c r="CP10" s="7">
        <v>1.72</v>
      </c>
      <c r="CQ10" s="7">
        <v>1.72</v>
      </c>
      <c r="CR10" s="7">
        <v>1.53</v>
      </c>
      <c r="CS10" s="7">
        <v>1.53</v>
      </c>
      <c r="CT10" s="7">
        <v>1.53</v>
      </c>
      <c r="CU10" s="7">
        <v>1.53</v>
      </c>
      <c r="CV10" s="7">
        <v>1.53</v>
      </c>
      <c r="CW10" s="7">
        <v>1.53</v>
      </c>
      <c r="CX10" s="7">
        <v>1.72</v>
      </c>
      <c r="CY10" s="7">
        <v>1.72</v>
      </c>
      <c r="CZ10" s="30" t="s">
        <v>10</v>
      </c>
      <c r="DA10" s="204" t="s">
        <v>15</v>
      </c>
      <c r="DB10" s="204"/>
      <c r="DC10" s="204"/>
      <c r="DD10" s="204"/>
      <c r="DE10" s="7">
        <v>1.72</v>
      </c>
      <c r="DF10" s="7">
        <v>1.72</v>
      </c>
      <c r="DG10" s="7">
        <v>1.72</v>
      </c>
      <c r="DH10" s="7">
        <v>1.72</v>
      </c>
      <c r="DI10" s="7">
        <v>1.72</v>
      </c>
      <c r="DJ10" s="7">
        <v>1.72</v>
      </c>
      <c r="DK10" s="7">
        <v>1.72</v>
      </c>
      <c r="DL10" s="7">
        <v>1.72</v>
      </c>
      <c r="DM10" s="7">
        <v>1.72</v>
      </c>
      <c r="DN10" s="7">
        <v>1.72</v>
      </c>
      <c r="DO10" s="7">
        <v>1.72</v>
      </c>
      <c r="DP10" s="30" t="s">
        <v>10</v>
      </c>
      <c r="DQ10" s="204" t="s">
        <v>15</v>
      </c>
      <c r="DR10" s="204"/>
      <c r="DS10" s="204"/>
      <c r="DT10" s="204"/>
      <c r="DU10" s="7">
        <v>1.72</v>
      </c>
      <c r="DV10" s="7">
        <v>1.72</v>
      </c>
      <c r="DW10" s="7">
        <v>1.72</v>
      </c>
      <c r="DX10" s="7">
        <v>1.72</v>
      </c>
      <c r="DY10" s="7">
        <v>1.72</v>
      </c>
      <c r="DZ10" s="7">
        <v>1.72</v>
      </c>
      <c r="EA10" s="7">
        <v>1.72</v>
      </c>
      <c r="EB10" s="7">
        <v>1.72</v>
      </c>
      <c r="EC10" s="7">
        <v>1.72</v>
      </c>
      <c r="ED10" s="7">
        <v>1.72</v>
      </c>
      <c r="EE10" s="7">
        <v>1.72</v>
      </c>
      <c r="EF10" s="7">
        <v>1.72</v>
      </c>
      <c r="EG10" s="7">
        <v>1.72</v>
      </c>
      <c r="EH10" s="7">
        <v>1.72</v>
      </c>
      <c r="EI10" s="30" t="s">
        <v>10</v>
      </c>
      <c r="EJ10" s="7">
        <v>1.72</v>
      </c>
      <c r="EK10" s="7">
        <v>1.72</v>
      </c>
      <c r="EL10" s="7">
        <v>1.72</v>
      </c>
      <c r="EM10" s="7">
        <v>1.72</v>
      </c>
      <c r="EN10" s="7">
        <v>1.72</v>
      </c>
      <c r="EO10" s="7">
        <v>1.72</v>
      </c>
      <c r="EP10" s="7">
        <v>1.72</v>
      </c>
      <c r="EQ10" s="7">
        <v>1.72</v>
      </c>
      <c r="ER10" s="7">
        <v>3.35</v>
      </c>
      <c r="ES10" s="7">
        <v>1.72</v>
      </c>
      <c r="ET10" s="7">
        <f>SUM(EP10*EP29,EQ10*EQ29,ER29*ER10,ES10*ES29)/ET29</f>
        <v>2.0707882233812374</v>
      </c>
      <c r="EU10" s="7">
        <f>SUM(EM10*EM29,EN10*EN29,ET10*ET29,EO10*EO29)/EU29</f>
        <v>1.902953651395623</v>
      </c>
      <c r="EV10" s="92">
        <f>SUM(R10*R29,AK10*AK29,BD10*BD29,BW10*BW29,CY10*CY29,DO10*DO29,EH10*EH29,EU10*EU29)/EV29</f>
        <v>1.7608639032092057</v>
      </c>
      <c r="EW10" s="7" t="e">
        <f>SUM(EV10*EV29,'отс. 1 благ.'!FN10*'отс. 1 благ.'!FN29,'без отопл.'!U11*'без отопл.'!U30,#REF!*#REF!)/#REF!</f>
        <v>#REF!</v>
      </c>
    </row>
    <row r="11" spans="1:153" ht="12.75" customHeight="1">
      <c r="A11" s="30" t="s">
        <v>11</v>
      </c>
      <c r="B11" s="206" t="s">
        <v>16</v>
      </c>
      <c r="C11" s="206"/>
      <c r="D11" s="206"/>
      <c r="E11" s="206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30" t="s">
        <v>11</v>
      </c>
      <c r="T11" s="206" t="s">
        <v>16</v>
      </c>
      <c r="U11" s="206"/>
      <c r="V11" s="206"/>
      <c r="W11" s="206"/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30" t="s">
        <v>11</v>
      </c>
      <c r="AM11" s="206" t="s">
        <v>16</v>
      </c>
      <c r="AN11" s="206"/>
      <c r="AO11" s="206"/>
      <c r="AP11" s="206"/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30" t="s">
        <v>11</v>
      </c>
      <c r="BF11" s="206" t="s">
        <v>16</v>
      </c>
      <c r="BG11" s="206"/>
      <c r="BH11" s="206"/>
      <c r="BI11" s="206"/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30" t="s">
        <v>11</v>
      </c>
      <c r="BY11" s="206" t="s">
        <v>16</v>
      </c>
      <c r="BZ11" s="206"/>
      <c r="CA11" s="206"/>
      <c r="CB11" s="206"/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206" t="s">
        <v>16</v>
      </c>
      <c r="CV11" s="206"/>
      <c r="CW11" s="206"/>
      <c r="CX11" s="8">
        <v>0</v>
      </c>
      <c r="CY11" s="8">
        <v>0</v>
      </c>
      <c r="CZ11" s="30" t="s">
        <v>11</v>
      </c>
      <c r="DA11" s="206" t="s">
        <v>16</v>
      </c>
      <c r="DB11" s="206"/>
      <c r="DC11" s="206"/>
      <c r="DD11" s="206"/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30" t="s">
        <v>11</v>
      </c>
      <c r="DQ11" s="206" t="s">
        <v>16</v>
      </c>
      <c r="DR11" s="206"/>
      <c r="DS11" s="206"/>
      <c r="DT11" s="206"/>
      <c r="DU11" s="8">
        <v>0</v>
      </c>
      <c r="DV11" s="8">
        <v>0.83</v>
      </c>
      <c r="DW11" s="8">
        <v>0.83</v>
      </c>
      <c r="DX11" s="8">
        <v>0.83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7">
        <f>SUM(DU11*DU29,DX11*DX29,EA11*EA29,EG11*EG29)/EH29</f>
        <v>0.12262159019289322</v>
      </c>
      <c r="EI11" s="30" t="s">
        <v>11</v>
      </c>
      <c r="EJ11" s="8">
        <v>0.71</v>
      </c>
      <c r="EK11" s="8">
        <v>0</v>
      </c>
      <c r="EL11" s="8">
        <v>0</v>
      </c>
      <c r="EM11" s="7">
        <f>SUM(EJ29*EJ11,EK29*EK11,EL11*EL29)/EM29</f>
        <v>0.31085393468263417</v>
      </c>
      <c r="EN11" s="8">
        <v>0</v>
      </c>
      <c r="EO11" s="8">
        <v>0.65</v>
      </c>
      <c r="EP11" s="8">
        <v>0</v>
      </c>
      <c r="EQ11" s="8">
        <v>0</v>
      </c>
      <c r="ER11" s="8">
        <v>0</v>
      </c>
      <c r="ES11" s="8">
        <v>0</v>
      </c>
      <c r="ET11" s="8">
        <v>0</v>
      </c>
      <c r="EU11" s="7">
        <f>SUM(EM11*EM29,EN11*EN29,ET11*ET29,EO11*EO29)/EU29</f>
        <v>0.15631128137409556</v>
      </c>
      <c r="EV11" s="92">
        <f>SUM(R11*R29,AK11*AK29,BD11*BD29,BW11*BW29,CY11*CY29,DO11*DO29,EH11*EH29,EU11*EU29)/EV29</f>
        <v>0.048258338971238435</v>
      </c>
      <c r="EW11" s="7" t="e">
        <f>SUM(EV11*EV29,'отс. 1 благ.'!FN11*'отс. 1 благ.'!FN29,'без отопл.'!U12*'без отопл.'!U30,#REF!*#REF!)/#REF!</f>
        <v>#REF!</v>
      </c>
    </row>
    <row r="12" spans="1:153" ht="12.75" customHeight="1">
      <c r="A12" s="30" t="s">
        <v>12</v>
      </c>
      <c r="B12" s="206" t="s">
        <v>17</v>
      </c>
      <c r="C12" s="206"/>
      <c r="D12" s="206"/>
      <c r="E12" s="206"/>
      <c r="F12" s="7">
        <v>0.94</v>
      </c>
      <c r="G12" s="7">
        <v>0.94</v>
      </c>
      <c r="H12" s="7">
        <v>0.94</v>
      </c>
      <c r="I12" s="7">
        <v>0.94</v>
      </c>
      <c r="J12" s="7">
        <v>0.94</v>
      </c>
      <c r="K12" s="7">
        <v>0.94</v>
      </c>
      <c r="L12" s="7">
        <v>0.94</v>
      </c>
      <c r="M12" s="7">
        <v>0.94</v>
      </c>
      <c r="N12" s="7">
        <v>0</v>
      </c>
      <c r="O12" s="2">
        <f>SUM(K29*K12,L12*L29,M12*M29,N12*N29)/O29</f>
        <v>0.8794607946501188</v>
      </c>
      <c r="P12" s="7">
        <v>0.94</v>
      </c>
      <c r="Q12" s="7">
        <v>0.94</v>
      </c>
      <c r="R12" s="2">
        <f>SUM(J12*J29,O12*O29,P29*P12,Q29*Q12)/R29</f>
        <v>0.9032472500175253</v>
      </c>
      <c r="S12" s="30" t="s">
        <v>12</v>
      </c>
      <c r="T12" s="206" t="s">
        <v>17</v>
      </c>
      <c r="U12" s="206"/>
      <c r="V12" s="206"/>
      <c r="W12" s="206"/>
      <c r="X12" s="7">
        <v>0.94</v>
      </c>
      <c r="Y12" s="7">
        <v>0.94</v>
      </c>
      <c r="Z12" s="7">
        <v>0.94</v>
      </c>
      <c r="AA12" s="7">
        <v>0.94</v>
      </c>
      <c r="AB12" s="7">
        <v>0.94</v>
      </c>
      <c r="AC12" s="7">
        <v>0.94</v>
      </c>
      <c r="AD12" s="7">
        <v>0.94</v>
      </c>
      <c r="AE12" s="7">
        <v>0.94</v>
      </c>
      <c r="AF12" s="7">
        <v>0.94</v>
      </c>
      <c r="AG12" s="7">
        <v>0.94</v>
      </c>
      <c r="AH12" s="7">
        <v>0.94</v>
      </c>
      <c r="AI12" s="7">
        <v>0.94</v>
      </c>
      <c r="AJ12" s="7">
        <v>0.94</v>
      </c>
      <c r="AK12" s="7">
        <v>0.94</v>
      </c>
      <c r="AL12" s="30" t="s">
        <v>12</v>
      </c>
      <c r="AM12" s="206" t="s">
        <v>17</v>
      </c>
      <c r="AN12" s="206"/>
      <c r="AO12" s="206"/>
      <c r="AP12" s="206"/>
      <c r="AQ12" s="7">
        <v>0.94</v>
      </c>
      <c r="AR12" s="7">
        <v>0.94</v>
      </c>
      <c r="AS12" s="7">
        <v>0.94</v>
      </c>
      <c r="AT12" s="7">
        <v>0.94</v>
      </c>
      <c r="AU12" s="7">
        <v>0.94</v>
      </c>
      <c r="AV12" s="7">
        <v>0.94</v>
      </c>
      <c r="AW12" s="7">
        <v>0.94</v>
      </c>
      <c r="AX12" s="7">
        <v>0.94</v>
      </c>
      <c r="AY12" s="7">
        <v>0.94</v>
      </c>
      <c r="AZ12" s="7">
        <v>0.94</v>
      </c>
      <c r="BA12" s="7">
        <v>0.94</v>
      </c>
      <c r="BB12" s="7">
        <v>0.94</v>
      </c>
      <c r="BC12" s="7">
        <v>0.94</v>
      </c>
      <c r="BD12" s="7">
        <v>0.94</v>
      </c>
      <c r="BE12" s="30" t="s">
        <v>12</v>
      </c>
      <c r="BF12" s="206" t="s">
        <v>17</v>
      </c>
      <c r="BG12" s="206"/>
      <c r="BH12" s="206"/>
      <c r="BI12" s="206"/>
      <c r="BJ12" s="7">
        <v>0.94</v>
      </c>
      <c r="BK12" s="7">
        <v>0.94</v>
      </c>
      <c r="BL12" s="7">
        <v>0.94</v>
      </c>
      <c r="BM12" s="7">
        <v>0.94</v>
      </c>
      <c r="BN12" s="7">
        <v>0.94</v>
      </c>
      <c r="BO12" s="7">
        <v>0.94</v>
      </c>
      <c r="BP12" s="7">
        <v>0.94</v>
      </c>
      <c r="BQ12" s="7">
        <v>0.94</v>
      </c>
      <c r="BR12" s="7">
        <v>0.94</v>
      </c>
      <c r="BS12" s="7">
        <v>0.94</v>
      </c>
      <c r="BT12" s="7">
        <v>0.94</v>
      </c>
      <c r="BU12" s="7">
        <v>0.94</v>
      </c>
      <c r="BV12" s="7">
        <v>0.94</v>
      </c>
      <c r="BW12" s="7">
        <v>0.94</v>
      </c>
      <c r="BX12" s="30" t="s">
        <v>12</v>
      </c>
      <c r="BY12" s="206" t="s">
        <v>17</v>
      </c>
      <c r="BZ12" s="206"/>
      <c r="CA12" s="206"/>
      <c r="CB12" s="206"/>
      <c r="CC12" s="7">
        <v>0.94</v>
      </c>
      <c r="CD12" s="7">
        <v>0</v>
      </c>
      <c r="CE12" s="7">
        <v>0</v>
      </c>
      <c r="CF12" s="7">
        <v>0.94</v>
      </c>
      <c r="CG12" s="7">
        <v>0.94</v>
      </c>
      <c r="CH12" s="7">
        <f>SUM(CD12*CD29,CE12*CE29,CF29*CF12,CG12*CG29)/CH29</f>
        <v>0.48960888430378985</v>
      </c>
      <c r="CI12" s="7">
        <v>0</v>
      </c>
      <c r="CJ12" s="7">
        <v>0</v>
      </c>
      <c r="CK12" s="7">
        <v>0.94</v>
      </c>
      <c r="CL12" s="7">
        <v>0.94</v>
      </c>
      <c r="CM12" s="7">
        <v>0.94</v>
      </c>
      <c r="CN12" s="7">
        <v>0.94</v>
      </c>
      <c r="CO12" s="7">
        <v>0.94</v>
      </c>
      <c r="CP12" s="7">
        <v>0.94</v>
      </c>
      <c r="CQ12" s="7">
        <v>0.94</v>
      </c>
      <c r="CR12" s="7">
        <v>0</v>
      </c>
      <c r="CS12" s="7">
        <v>0</v>
      </c>
      <c r="CT12" s="7">
        <v>0</v>
      </c>
      <c r="CU12" s="206" t="s">
        <v>17</v>
      </c>
      <c r="CV12" s="206"/>
      <c r="CW12" s="206"/>
      <c r="CX12" s="7">
        <v>0.94</v>
      </c>
      <c r="CY12" s="7">
        <f>SUM(CC12*CC29,CH12*CH29,CX12*CX29)/CY29</f>
        <v>0.8482571154856453</v>
      </c>
      <c r="CZ12" s="30" t="s">
        <v>12</v>
      </c>
      <c r="DA12" s="206" t="s">
        <v>17</v>
      </c>
      <c r="DB12" s="206"/>
      <c r="DC12" s="206"/>
      <c r="DD12" s="206"/>
      <c r="DE12" s="7">
        <v>0.94</v>
      </c>
      <c r="DF12" s="7">
        <v>0.94</v>
      </c>
      <c r="DG12" s="7">
        <v>0.94</v>
      </c>
      <c r="DH12" s="7">
        <v>0.94</v>
      </c>
      <c r="DI12" s="7">
        <v>0.94</v>
      </c>
      <c r="DJ12" s="7">
        <v>0.94</v>
      </c>
      <c r="DK12" s="7">
        <v>0.94</v>
      </c>
      <c r="DL12" s="7">
        <v>0.94</v>
      </c>
      <c r="DM12" s="7">
        <v>0.94</v>
      </c>
      <c r="DN12" s="7">
        <v>0.94</v>
      </c>
      <c r="DO12" s="7">
        <v>0.94</v>
      </c>
      <c r="DP12" s="30" t="s">
        <v>12</v>
      </c>
      <c r="DQ12" s="206" t="s">
        <v>17</v>
      </c>
      <c r="DR12" s="206"/>
      <c r="DS12" s="206"/>
      <c r="DT12" s="206"/>
      <c r="DU12" s="7">
        <v>0.94</v>
      </c>
      <c r="DV12" s="7">
        <v>0.94</v>
      </c>
      <c r="DW12" s="7">
        <v>0.94</v>
      </c>
      <c r="DX12" s="7">
        <v>0.94</v>
      </c>
      <c r="DY12" s="7">
        <v>0.94</v>
      </c>
      <c r="DZ12" s="7">
        <v>0</v>
      </c>
      <c r="EA12" s="7">
        <f>SUM(DY12*DY29,DZ29*DZ12)/EA29</f>
        <v>0.5673639966374444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f>SUM(DU12*DU29,DX12*DX29,EA12*EA29,EG12*EG29)/EH29</f>
        <v>0.4565616539284351</v>
      </c>
      <c r="EI12" s="30" t="s">
        <v>12</v>
      </c>
      <c r="EJ12" s="7">
        <v>0.94</v>
      </c>
      <c r="EK12" s="7">
        <v>0.94</v>
      </c>
      <c r="EL12" s="7">
        <v>0.94</v>
      </c>
      <c r="EM12" s="7">
        <v>0.94</v>
      </c>
      <c r="EN12" s="7">
        <v>0.94</v>
      </c>
      <c r="EO12" s="7">
        <v>0.94</v>
      </c>
      <c r="EP12" s="7">
        <v>0.94</v>
      </c>
      <c r="EQ12" s="7">
        <v>0.94</v>
      </c>
      <c r="ER12" s="7">
        <v>0</v>
      </c>
      <c r="ES12" s="7">
        <v>0.94</v>
      </c>
      <c r="ET12" s="7">
        <f>SUM(EP12*EP29,EQ12*EQ29,ER12*ER29,ES12*ES29)/ET29</f>
        <v>0.7377049509335195</v>
      </c>
      <c r="EU12" s="7">
        <f>SUM(EM12*EM29,EN12*EN29,ET12*ET29,EO12*EO29)/EU29</f>
        <v>0.834492986311727</v>
      </c>
      <c r="EV12" s="92">
        <f>SUM(R12*R29,AK12*AK29,BD12*BD29,BW12*BW29,CY12*CY29,DO12*DO29,EH12*EH29,EU12*EU29)/EV29</f>
        <v>0.8436558453345921</v>
      </c>
      <c r="EW12" s="7" t="e">
        <f>SUM(EV12*EV29,'отс. 1 благ.'!FN12*'отс. 1 благ.'!FN29,'без отопл.'!U13*'без отопл.'!U30,#REF!*#REF!)/#REF!</f>
        <v>#REF!</v>
      </c>
    </row>
    <row r="13" spans="1:153" ht="12.75" customHeight="1">
      <c r="A13" s="30" t="s">
        <v>18</v>
      </c>
      <c r="B13" s="206" t="s">
        <v>19</v>
      </c>
      <c r="C13" s="206"/>
      <c r="D13" s="206"/>
      <c r="E13" s="206"/>
      <c r="F13" s="8">
        <v>0.81</v>
      </c>
      <c r="G13" s="8">
        <v>0.81</v>
      </c>
      <c r="H13" s="8">
        <v>0.81</v>
      </c>
      <c r="I13" s="8">
        <v>0.81</v>
      </c>
      <c r="J13" s="8">
        <v>0.81</v>
      </c>
      <c r="K13" s="8">
        <v>0.81</v>
      </c>
      <c r="L13" s="8">
        <v>0.81</v>
      </c>
      <c r="M13" s="8">
        <v>0.75</v>
      </c>
      <c r="N13" s="8">
        <v>0.8</v>
      </c>
      <c r="O13" s="8">
        <v>0.81</v>
      </c>
      <c r="P13" s="8">
        <v>0.81</v>
      </c>
      <c r="Q13" s="8">
        <v>0.81</v>
      </c>
      <c r="R13" s="8">
        <v>0.81</v>
      </c>
      <c r="S13" s="30" t="s">
        <v>18</v>
      </c>
      <c r="T13" s="206" t="s">
        <v>19</v>
      </c>
      <c r="U13" s="206"/>
      <c r="V13" s="206"/>
      <c r="W13" s="206"/>
      <c r="X13" s="8">
        <v>0.81</v>
      </c>
      <c r="Y13" s="8">
        <v>0.81</v>
      </c>
      <c r="Z13" s="8">
        <v>0.81</v>
      </c>
      <c r="AA13" s="8">
        <v>0.81</v>
      </c>
      <c r="AB13" s="8">
        <v>0.81</v>
      </c>
      <c r="AC13" s="8">
        <v>0.81</v>
      </c>
      <c r="AD13" s="8">
        <v>0.81</v>
      </c>
      <c r="AE13" s="8">
        <v>0.81</v>
      </c>
      <c r="AF13" s="8">
        <v>0.81</v>
      </c>
      <c r="AG13" s="8">
        <v>0.81</v>
      </c>
      <c r="AH13" s="8">
        <v>0.81</v>
      </c>
      <c r="AI13" s="8">
        <v>0.81</v>
      </c>
      <c r="AJ13" s="8">
        <v>0.81</v>
      </c>
      <c r="AK13" s="8">
        <v>0.81</v>
      </c>
      <c r="AL13" s="30" t="s">
        <v>18</v>
      </c>
      <c r="AM13" s="206" t="s">
        <v>19</v>
      </c>
      <c r="AN13" s="206"/>
      <c r="AO13" s="206"/>
      <c r="AP13" s="206"/>
      <c r="AQ13" s="8">
        <v>0.81</v>
      </c>
      <c r="AR13" s="8">
        <v>0.81</v>
      </c>
      <c r="AS13" s="8">
        <v>0.81</v>
      </c>
      <c r="AT13" s="8">
        <v>0.81</v>
      </c>
      <c r="AU13" s="8">
        <v>0.81</v>
      </c>
      <c r="AV13" s="8">
        <v>0.81</v>
      </c>
      <c r="AW13" s="8">
        <v>0.81</v>
      </c>
      <c r="AX13" s="8">
        <v>0.81</v>
      </c>
      <c r="AY13" s="8">
        <v>0.81</v>
      </c>
      <c r="AZ13" s="8">
        <v>0.81</v>
      </c>
      <c r="BA13" s="8">
        <v>0.81</v>
      </c>
      <c r="BB13" s="8">
        <v>0.81</v>
      </c>
      <c r="BC13" s="8">
        <v>0.81</v>
      </c>
      <c r="BD13" s="8">
        <v>0.81</v>
      </c>
      <c r="BE13" s="30" t="s">
        <v>18</v>
      </c>
      <c r="BF13" s="206" t="s">
        <v>19</v>
      </c>
      <c r="BG13" s="206"/>
      <c r="BH13" s="206"/>
      <c r="BI13" s="206"/>
      <c r="BJ13" s="8">
        <v>0.81</v>
      </c>
      <c r="BK13" s="8">
        <v>0.81</v>
      </c>
      <c r="BL13" s="8">
        <v>0.81</v>
      </c>
      <c r="BM13" s="8">
        <v>0.81</v>
      </c>
      <c r="BN13" s="8">
        <v>0.81</v>
      </c>
      <c r="BO13" s="8">
        <v>0.81</v>
      </c>
      <c r="BP13" s="8">
        <v>0.81</v>
      </c>
      <c r="BQ13" s="8">
        <v>0.81</v>
      </c>
      <c r="BR13" s="8">
        <v>0.81</v>
      </c>
      <c r="BS13" s="8">
        <v>0.81</v>
      </c>
      <c r="BT13" s="8">
        <v>0.81</v>
      </c>
      <c r="BU13" s="8">
        <v>0.81</v>
      </c>
      <c r="BV13" s="8">
        <v>0.81</v>
      </c>
      <c r="BW13" s="8">
        <v>0.81</v>
      </c>
      <c r="BX13" s="30" t="s">
        <v>18</v>
      </c>
      <c r="BY13" s="206" t="s">
        <v>19</v>
      </c>
      <c r="BZ13" s="206"/>
      <c r="CA13" s="206"/>
      <c r="CB13" s="206"/>
      <c r="CC13" s="8">
        <v>0.81</v>
      </c>
      <c r="CD13" s="8">
        <v>0.8</v>
      </c>
      <c r="CE13" s="8">
        <v>0.8</v>
      </c>
      <c r="CF13" s="8">
        <v>0.81</v>
      </c>
      <c r="CG13" s="8">
        <v>0.81</v>
      </c>
      <c r="CH13" s="7">
        <f>SUM(CD13*CD29,CE13*CE29,CF29*CF13,CG13*CG29)/CH29</f>
        <v>0.8052086051521682</v>
      </c>
      <c r="CI13" s="8">
        <v>0.81</v>
      </c>
      <c r="CJ13" s="8">
        <v>0.81</v>
      </c>
      <c r="CK13" s="8">
        <v>0.81</v>
      </c>
      <c r="CL13" s="8">
        <v>0.81</v>
      </c>
      <c r="CM13" s="8">
        <v>0.81</v>
      </c>
      <c r="CN13" s="8">
        <v>0.81</v>
      </c>
      <c r="CO13" s="8">
        <v>0.81</v>
      </c>
      <c r="CP13" s="8">
        <v>0.81</v>
      </c>
      <c r="CQ13" s="8">
        <v>0.81</v>
      </c>
      <c r="CR13" s="8">
        <v>0.63</v>
      </c>
      <c r="CS13" s="8">
        <v>0.63</v>
      </c>
      <c r="CT13" s="8">
        <v>0.63</v>
      </c>
      <c r="CU13" s="206" t="s">
        <v>19</v>
      </c>
      <c r="CV13" s="206"/>
      <c r="CW13" s="206"/>
      <c r="CX13" s="8">
        <v>0.81</v>
      </c>
      <c r="CY13" s="7">
        <f>SUM(CC13*CC29,CH13*CH29,CX13*CX29)/CY29</f>
        <v>0.8090240118668687</v>
      </c>
      <c r="CZ13" s="30" t="s">
        <v>18</v>
      </c>
      <c r="DA13" s="206" t="s">
        <v>19</v>
      </c>
      <c r="DB13" s="206"/>
      <c r="DC13" s="206"/>
      <c r="DD13" s="206"/>
      <c r="DE13" s="8">
        <v>0.81</v>
      </c>
      <c r="DF13" s="8">
        <v>0.81</v>
      </c>
      <c r="DG13" s="8">
        <v>0.81</v>
      </c>
      <c r="DH13" s="8">
        <v>0.81</v>
      </c>
      <c r="DI13" s="8">
        <v>0.81</v>
      </c>
      <c r="DJ13" s="8">
        <v>0.81</v>
      </c>
      <c r="DK13" s="8">
        <v>0.81</v>
      </c>
      <c r="DL13" s="8">
        <v>0.81</v>
      </c>
      <c r="DM13" s="8">
        <v>0.81</v>
      </c>
      <c r="DN13" s="8">
        <v>0.81</v>
      </c>
      <c r="DO13" s="8">
        <v>0.81</v>
      </c>
      <c r="DP13" s="30" t="s">
        <v>18</v>
      </c>
      <c r="DQ13" s="206" t="s">
        <v>19</v>
      </c>
      <c r="DR13" s="206"/>
      <c r="DS13" s="206"/>
      <c r="DT13" s="206"/>
      <c r="DU13" s="8">
        <v>0.81</v>
      </c>
      <c r="DV13" s="8">
        <v>0.81</v>
      </c>
      <c r="DW13" s="8">
        <v>0.81</v>
      </c>
      <c r="DX13" s="8">
        <v>0.81</v>
      </c>
      <c r="DY13" s="8">
        <v>0.81</v>
      </c>
      <c r="DZ13" s="8">
        <v>0.81</v>
      </c>
      <c r="EA13" s="8">
        <v>0.81</v>
      </c>
      <c r="EB13" s="8">
        <v>0.81</v>
      </c>
      <c r="EC13" s="8">
        <v>0.81</v>
      </c>
      <c r="ED13" s="8">
        <v>0.81</v>
      </c>
      <c r="EE13" s="8">
        <v>0.81</v>
      </c>
      <c r="EF13" s="8">
        <v>0.81</v>
      </c>
      <c r="EG13" s="8">
        <v>0.81</v>
      </c>
      <c r="EH13" s="8">
        <v>0.81</v>
      </c>
      <c r="EI13" s="30" t="s">
        <v>18</v>
      </c>
      <c r="EJ13" s="8">
        <v>0.81</v>
      </c>
      <c r="EK13" s="8">
        <v>0.81</v>
      </c>
      <c r="EL13" s="8">
        <v>0.81</v>
      </c>
      <c r="EM13" s="8">
        <v>0.81</v>
      </c>
      <c r="EN13" s="8">
        <v>0.81</v>
      </c>
      <c r="EO13" s="8">
        <v>0.81</v>
      </c>
      <c r="EP13" s="8">
        <v>0.81</v>
      </c>
      <c r="EQ13" s="8">
        <v>0.81</v>
      </c>
      <c r="ER13" s="8">
        <v>1.68</v>
      </c>
      <c r="ES13" s="8">
        <v>0.81</v>
      </c>
      <c r="ET13" s="44">
        <f>SUM(EP13*EP29,EQ13*EQ29,ER13*ER29,ES13*ES29)/ET29</f>
        <v>0.997230524135998</v>
      </c>
      <c r="EU13" s="7">
        <f>SUM(EM13*EM29,EN13*EN29,ET13*ET29,EO13*EO29)/EU29</f>
        <v>0.9076501084136147</v>
      </c>
      <c r="EV13" s="92">
        <f>SUM(R13*R29,AK13*AK29,BD13*BD29,BW13*BW29,CY13*CY29,DO13*DO29,EH13*EH29,EU13*EU29)/EV29</f>
        <v>0.8316582406432111</v>
      </c>
      <c r="EW13" s="7" t="e">
        <f>SUM(EV13*EV29,'отс. 1 благ.'!FN13*'отс. 1 благ.'!FN29,'без отопл.'!U14*'без отопл.'!U30,#REF!*#REF!)/#REF!</f>
        <v>#REF!</v>
      </c>
    </row>
    <row r="14" spans="1:153" ht="12.75" customHeight="1">
      <c r="A14" s="30" t="s">
        <v>13</v>
      </c>
      <c r="B14" s="204" t="s">
        <v>1</v>
      </c>
      <c r="C14" s="204"/>
      <c r="D14" s="204"/>
      <c r="E14" s="204"/>
      <c r="F14" s="7">
        <v>0.09</v>
      </c>
      <c r="G14" s="7">
        <v>0.09</v>
      </c>
      <c r="H14" s="7">
        <v>0.09</v>
      </c>
      <c r="I14" s="7">
        <v>0.09</v>
      </c>
      <c r="J14" s="7">
        <v>0.09</v>
      </c>
      <c r="K14" s="7">
        <v>0.09</v>
      </c>
      <c r="L14" s="7">
        <v>0.09</v>
      </c>
      <c r="M14" s="7">
        <v>0.09</v>
      </c>
      <c r="N14" s="7">
        <v>0.09</v>
      </c>
      <c r="O14" s="7">
        <v>0.09</v>
      </c>
      <c r="P14" s="7">
        <v>0.09</v>
      </c>
      <c r="Q14" s="7">
        <v>0.09</v>
      </c>
      <c r="R14" s="7">
        <v>0.09</v>
      </c>
      <c r="S14" s="30" t="s">
        <v>13</v>
      </c>
      <c r="T14" s="204" t="s">
        <v>1</v>
      </c>
      <c r="U14" s="204"/>
      <c r="V14" s="204"/>
      <c r="W14" s="204"/>
      <c r="X14" s="7">
        <v>0.09</v>
      </c>
      <c r="Y14" s="7">
        <v>0.09</v>
      </c>
      <c r="Z14" s="7">
        <v>0.09</v>
      </c>
      <c r="AA14" s="7">
        <v>0.09</v>
      </c>
      <c r="AB14" s="7">
        <v>0.09</v>
      </c>
      <c r="AC14" s="7">
        <v>0.09</v>
      </c>
      <c r="AD14" s="7">
        <v>0.09</v>
      </c>
      <c r="AE14" s="7">
        <v>0.09</v>
      </c>
      <c r="AF14" s="7">
        <v>0.09</v>
      </c>
      <c r="AG14" s="7">
        <v>0.09</v>
      </c>
      <c r="AH14" s="7">
        <v>0.09</v>
      </c>
      <c r="AI14" s="7">
        <v>0.09</v>
      </c>
      <c r="AJ14" s="7">
        <v>0.09</v>
      </c>
      <c r="AK14" s="7">
        <v>0.09</v>
      </c>
      <c r="AL14" s="30" t="s">
        <v>13</v>
      </c>
      <c r="AM14" s="204" t="s">
        <v>1</v>
      </c>
      <c r="AN14" s="204"/>
      <c r="AO14" s="204"/>
      <c r="AP14" s="204"/>
      <c r="AQ14" s="7">
        <v>0.09</v>
      </c>
      <c r="AR14" s="7">
        <v>0.09</v>
      </c>
      <c r="AS14" s="7">
        <v>0.09</v>
      </c>
      <c r="AT14" s="7">
        <v>0.09</v>
      </c>
      <c r="AU14" s="7">
        <v>0.09</v>
      </c>
      <c r="AV14" s="7">
        <v>0.09</v>
      </c>
      <c r="AW14" s="7">
        <v>0.09</v>
      </c>
      <c r="AX14" s="7">
        <v>0.09</v>
      </c>
      <c r="AY14" s="7">
        <v>0.09</v>
      </c>
      <c r="AZ14" s="7">
        <v>0.09</v>
      </c>
      <c r="BA14" s="7">
        <v>0.09</v>
      </c>
      <c r="BB14" s="7">
        <v>0.09</v>
      </c>
      <c r="BC14" s="7">
        <v>0.09</v>
      </c>
      <c r="BD14" s="7">
        <v>0.09</v>
      </c>
      <c r="BE14" s="30" t="s">
        <v>13</v>
      </c>
      <c r="BF14" s="204" t="s">
        <v>1</v>
      </c>
      <c r="BG14" s="204"/>
      <c r="BH14" s="204"/>
      <c r="BI14" s="204"/>
      <c r="BJ14" s="7">
        <v>0.09</v>
      </c>
      <c r="BK14" s="7">
        <v>0.09</v>
      </c>
      <c r="BL14" s="7">
        <v>0.09</v>
      </c>
      <c r="BM14" s="7">
        <v>0.09</v>
      </c>
      <c r="BN14" s="7">
        <v>0.09</v>
      </c>
      <c r="BO14" s="7">
        <v>0.09</v>
      </c>
      <c r="BP14" s="7">
        <v>0.09</v>
      </c>
      <c r="BQ14" s="7">
        <v>0.09</v>
      </c>
      <c r="BR14" s="7">
        <v>0.09</v>
      </c>
      <c r="BS14" s="7">
        <v>0.09</v>
      </c>
      <c r="BT14" s="7">
        <v>0.09</v>
      </c>
      <c r="BU14" s="7">
        <v>0.09</v>
      </c>
      <c r="BV14" s="7">
        <v>0.09</v>
      </c>
      <c r="BW14" s="7">
        <v>0.09</v>
      </c>
      <c r="BX14" s="30" t="s">
        <v>13</v>
      </c>
      <c r="BY14" s="204" t="s">
        <v>1</v>
      </c>
      <c r="BZ14" s="204"/>
      <c r="CA14" s="204"/>
      <c r="CB14" s="204"/>
      <c r="CC14" s="7">
        <v>0.09</v>
      </c>
      <c r="CD14" s="7">
        <v>0.09</v>
      </c>
      <c r="CE14" s="7">
        <v>0.09</v>
      </c>
      <c r="CF14" s="7">
        <v>0.09</v>
      </c>
      <c r="CG14" s="7">
        <v>0.09</v>
      </c>
      <c r="CH14" s="7">
        <v>0.09</v>
      </c>
      <c r="CI14" s="7">
        <v>0.09</v>
      </c>
      <c r="CJ14" s="7">
        <v>0.09</v>
      </c>
      <c r="CK14" s="7">
        <v>0.09</v>
      </c>
      <c r="CL14" s="7">
        <v>0.09</v>
      </c>
      <c r="CM14" s="7">
        <v>0.09</v>
      </c>
      <c r="CN14" s="7">
        <v>0.09</v>
      </c>
      <c r="CO14" s="7">
        <v>0.09</v>
      </c>
      <c r="CP14" s="7">
        <v>0.09</v>
      </c>
      <c r="CQ14" s="7">
        <v>0.09</v>
      </c>
      <c r="CR14" s="7">
        <v>0.58</v>
      </c>
      <c r="CS14" s="7">
        <v>0.58</v>
      </c>
      <c r="CT14" s="7">
        <v>0.58</v>
      </c>
      <c r="CU14" s="204" t="s">
        <v>1</v>
      </c>
      <c r="CV14" s="204"/>
      <c r="CW14" s="204"/>
      <c r="CX14" s="7">
        <v>0.09</v>
      </c>
      <c r="CY14" s="7">
        <f>SUM(CC14*CC29,CH14*CH29,CX14*CX29)/CY29</f>
        <v>0.09</v>
      </c>
      <c r="CZ14" s="30" t="s">
        <v>13</v>
      </c>
      <c r="DA14" s="204" t="s">
        <v>1</v>
      </c>
      <c r="DB14" s="204"/>
      <c r="DC14" s="204"/>
      <c r="DD14" s="204"/>
      <c r="DE14" s="7">
        <v>0.09</v>
      </c>
      <c r="DF14" s="7">
        <v>0.09</v>
      </c>
      <c r="DG14" s="7">
        <v>0.09</v>
      </c>
      <c r="DH14" s="7">
        <v>0.09</v>
      </c>
      <c r="DI14" s="7">
        <v>0.09</v>
      </c>
      <c r="DJ14" s="7">
        <v>0.09</v>
      </c>
      <c r="DK14" s="7">
        <v>0.09</v>
      </c>
      <c r="DL14" s="7">
        <v>0.09</v>
      </c>
      <c r="DM14" s="7">
        <v>0.09</v>
      </c>
      <c r="DN14" s="7">
        <v>0.09</v>
      </c>
      <c r="DO14" s="7">
        <v>0.09</v>
      </c>
      <c r="DP14" s="30" t="s">
        <v>13</v>
      </c>
      <c r="DQ14" s="204" t="s">
        <v>1</v>
      </c>
      <c r="DR14" s="204"/>
      <c r="DS14" s="204"/>
      <c r="DT14" s="204"/>
      <c r="DU14" s="7">
        <v>0.09</v>
      </c>
      <c r="DV14" s="7">
        <v>0.09</v>
      </c>
      <c r="DW14" s="7">
        <v>0.09</v>
      </c>
      <c r="DX14" s="7">
        <v>0.09</v>
      </c>
      <c r="DY14" s="7">
        <v>0.09</v>
      </c>
      <c r="DZ14" s="7">
        <v>0.09</v>
      </c>
      <c r="EA14" s="7">
        <v>0.09</v>
      </c>
      <c r="EB14" s="7">
        <v>0.09</v>
      </c>
      <c r="EC14" s="7">
        <v>0.09</v>
      </c>
      <c r="ED14" s="7">
        <v>0.09</v>
      </c>
      <c r="EE14" s="7">
        <v>0.09</v>
      </c>
      <c r="EF14" s="7">
        <v>0.09</v>
      </c>
      <c r="EG14" s="7">
        <v>0.09</v>
      </c>
      <c r="EH14" s="7">
        <v>0.09</v>
      </c>
      <c r="EI14" s="30" t="s">
        <v>13</v>
      </c>
      <c r="EJ14" s="7">
        <v>0.09</v>
      </c>
      <c r="EK14" s="7">
        <v>0.09</v>
      </c>
      <c r="EL14" s="7">
        <v>0.09</v>
      </c>
      <c r="EM14" s="2">
        <f>SUM(EJ14*EJ29,EK14*EK29,EL14*EL29)/EM29</f>
        <v>0.09</v>
      </c>
      <c r="EN14" s="7">
        <v>0.09</v>
      </c>
      <c r="EO14" s="7">
        <v>0.58</v>
      </c>
      <c r="EP14" s="7">
        <v>0.09</v>
      </c>
      <c r="EQ14" s="7">
        <v>0.09</v>
      </c>
      <c r="ER14" s="7">
        <v>0.12</v>
      </c>
      <c r="ES14" s="7">
        <v>0.09</v>
      </c>
      <c r="ET14" s="44">
        <f>SUM(EP14*EP29,EQ14*EQ29,ER14*ER29,ES14*ES29)/ET29</f>
        <v>0.09645622497020681</v>
      </c>
      <c r="EU14" s="7">
        <f>SUM(EM14*EM29,EN14*EN29,ET14*ET29,EO14*EO29)/EU29</f>
        <v>0.13304870416210526</v>
      </c>
      <c r="EV14" s="92">
        <f>SUM(R14*R29,AK14*AK29,BD14*BD29,BW14*BW29,CY14*CY29,DO14*DO29,EH14*EH29,EU14*EU29)/EV29</f>
        <v>0.09961521164919522</v>
      </c>
      <c r="EW14" s="7" t="e">
        <f>SUM(EV14*EV29,'отс. 1 благ.'!FN14*'отс. 1 благ.'!FN29,'без отопл.'!U15*'без отопл.'!U30,#REF!*#REF!)/#REF!</f>
        <v>#REF!</v>
      </c>
    </row>
    <row r="15" spans="1:153" ht="12.75" customHeight="1">
      <c r="A15" s="29">
        <v>2</v>
      </c>
      <c r="B15" s="186" t="s">
        <v>2</v>
      </c>
      <c r="C15" s="186"/>
      <c r="D15" s="186"/>
      <c r="E15" s="186"/>
      <c r="F15" s="2">
        <v>0.8</v>
      </c>
      <c r="G15" s="2">
        <v>0.8</v>
      </c>
      <c r="H15" s="2">
        <v>0.8</v>
      </c>
      <c r="I15" s="2">
        <v>0.8</v>
      </c>
      <c r="J15" s="2">
        <v>0.8</v>
      </c>
      <c r="K15" s="2">
        <v>0.8</v>
      </c>
      <c r="L15" s="2">
        <v>0.8</v>
      </c>
      <c r="M15" s="2">
        <v>0.8</v>
      </c>
      <c r="N15" s="2">
        <v>0.8</v>
      </c>
      <c r="O15" s="2">
        <v>0.8</v>
      </c>
      <c r="P15" s="2">
        <v>0.8</v>
      </c>
      <c r="Q15" s="2">
        <v>0.8</v>
      </c>
      <c r="R15" s="2">
        <v>0.8</v>
      </c>
      <c r="S15" s="29">
        <v>2</v>
      </c>
      <c r="T15" s="186" t="s">
        <v>2</v>
      </c>
      <c r="U15" s="186"/>
      <c r="V15" s="186"/>
      <c r="W15" s="186"/>
      <c r="X15" s="2">
        <v>0.8</v>
      </c>
      <c r="Y15" s="2">
        <v>0.8</v>
      </c>
      <c r="Z15" s="2">
        <v>0.8</v>
      </c>
      <c r="AA15" s="2">
        <v>0.8</v>
      </c>
      <c r="AB15" s="2">
        <v>0.8</v>
      </c>
      <c r="AC15" s="2">
        <v>0.8</v>
      </c>
      <c r="AD15" s="2">
        <v>0.8</v>
      </c>
      <c r="AE15" s="2">
        <v>0.8</v>
      </c>
      <c r="AF15" s="2">
        <v>0.8</v>
      </c>
      <c r="AG15" s="2">
        <v>0.8</v>
      </c>
      <c r="AH15" s="2">
        <v>0.8</v>
      </c>
      <c r="AI15" s="2">
        <v>0.8</v>
      </c>
      <c r="AJ15" s="2">
        <v>0.8</v>
      </c>
      <c r="AK15" s="2">
        <v>0.8</v>
      </c>
      <c r="AL15" s="29">
        <v>2</v>
      </c>
      <c r="AM15" s="186" t="s">
        <v>2</v>
      </c>
      <c r="AN15" s="186"/>
      <c r="AO15" s="186"/>
      <c r="AP15" s="186"/>
      <c r="AQ15" s="2">
        <v>0.8</v>
      </c>
      <c r="AR15" s="2">
        <v>0.8</v>
      </c>
      <c r="AS15" s="2">
        <v>0.8</v>
      </c>
      <c r="AT15" s="2">
        <v>0.8</v>
      </c>
      <c r="AU15" s="2">
        <v>0.8</v>
      </c>
      <c r="AV15" s="2">
        <v>0.8</v>
      </c>
      <c r="AW15" s="2">
        <v>0.8</v>
      </c>
      <c r="AX15" s="2">
        <v>0.8</v>
      </c>
      <c r="AY15" s="2">
        <v>0.8</v>
      </c>
      <c r="AZ15" s="2">
        <v>0.8</v>
      </c>
      <c r="BA15" s="2">
        <v>0.8</v>
      </c>
      <c r="BB15" s="2">
        <v>0.8</v>
      </c>
      <c r="BC15" s="2">
        <v>0.8</v>
      </c>
      <c r="BD15" s="2">
        <v>0.8</v>
      </c>
      <c r="BE15" s="29">
        <v>2</v>
      </c>
      <c r="BF15" s="186" t="s">
        <v>2</v>
      </c>
      <c r="BG15" s="186"/>
      <c r="BH15" s="186"/>
      <c r="BI15" s="186"/>
      <c r="BJ15" s="2">
        <v>0.8</v>
      </c>
      <c r="BK15" s="2">
        <v>0.8</v>
      </c>
      <c r="BL15" s="2">
        <v>0.8</v>
      </c>
      <c r="BM15" s="2">
        <v>0.8</v>
      </c>
      <c r="BN15" s="2">
        <v>0.8</v>
      </c>
      <c r="BO15" s="2">
        <v>0.8</v>
      </c>
      <c r="BP15" s="2">
        <v>0.8</v>
      </c>
      <c r="BQ15" s="2">
        <v>0.8</v>
      </c>
      <c r="BR15" s="2">
        <v>0.8</v>
      </c>
      <c r="BS15" s="2">
        <v>0.8</v>
      </c>
      <c r="BT15" s="2">
        <v>0.8</v>
      </c>
      <c r="BU15" s="2">
        <v>0.8</v>
      </c>
      <c r="BV15" s="2">
        <v>0.8</v>
      </c>
      <c r="BW15" s="2">
        <v>0.8</v>
      </c>
      <c r="BX15" s="29">
        <v>2</v>
      </c>
      <c r="BY15" s="186" t="s">
        <v>2</v>
      </c>
      <c r="BZ15" s="186"/>
      <c r="CA15" s="186"/>
      <c r="CB15" s="186"/>
      <c r="CC15" s="2">
        <v>0.8</v>
      </c>
      <c r="CD15" s="2">
        <v>0.8</v>
      </c>
      <c r="CE15" s="2">
        <v>0.8</v>
      </c>
      <c r="CF15" s="2">
        <v>0.8</v>
      </c>
      <c r="CG15" s="2">
        <v>0.8</v>
      </c>
      <c r="CH15" s="2">
        <v>0.8</v>
      </c>
      <c r="CI15" s="2">
        <v>0.8</v>
      </c>
      <c r="CJ15" s="2">
        <v>0.8</v>
      </c>
      <c r="CK15" s="2">
        <v>0.8</v>
      </c>
      <c r="CL15" s="2">
        <v>0.8</v>
      </c>
      <c r="CM15" s="2">
        <v>0.8</v>
      </c>
      <c r="CN15" s="2">
        <v>0.8</v>
      </c>
      <c r="CO15" s="2">
        <v>0.8</v>
      </c>
      <c r="CP15" s="2">
        <v>0.8</v>
      </c>
      <c r="CQ15" s="2">
        <v>0.8</v>
      </c>
      <c r="CR15" s="2">
        <v>0.8</v>
      </c>
      <c r="CS15" s="2">
        <v>0.8</v>
      </c>
      <c r="CT15" s="2">
        <v>0.8</v>
      </c>
      <c r="CU15" s="186" t="s">
        <v>2</v>
      </c>
      <c r="CV15" s="186"/>
      <c r="CW15" s="186"/>
      <c r="CX15" s="2">
        <v>0.8</v>
      </c>
      <c r="CY15" s="2">
        <v>0.8</v>
      </c>
      <c r="CZ15" s="29">
        <v>2</v>
      </c>
      <c r="DA15" s="186" t="s">
        <v>2</v>
      </c>
      <c r="DB15" s="186"/>
      <c r="DC15" s="186"/>
      <c r="DD15" s="186"/>
      <c r="DE15" s="2">
        <v>0.8</v>
      </c>
      <c r="DF15" s="2">
        <v>0.8</v>
      </c>
      <c r="DG15" s="2">
        <v>0.8</v>
      </c>
      <c r="DH15" s="2">
        <v>0.8</v>
      </c>
      <c r="DI15" s="2">
        <v>0.8</v>
      </c>
      <c r="DJ15" s="2">
        <v>0.8</v>
      </c>
      <c r="DK15" s="2">
        <v>0.8</v>
      </c>
      <c r="DL15" s="2">
        <v>0.8</v>
      </c>
      <c r="DM15" s="2">
        <v>0.8</v>
      </c>
      <c r="DN15" s="2">
        <v>0.8</v>
      </c>
      <c r="DO15" s="2">
        <v>0.8</v>
      </c>
      <c r="DP15" s="29">
        <v>2</v>
      </c>
      <c r="DQ15" s="186" t="s">
        <v>2</v>
      </c>
      <c r="DR15" s="186"/>
      <c r="DS15" s="186"/>
      <c r="DT15" s="186"/>
      <c r="DU15" s="2">
        <v>0.8</v>
      </c>
      <c r="DV15" s="2">
        <v>0.8</v>
      </c>
      <c r="DW15" s="2">
        <v>0.8</v>
      </c>
      <c r="DX15" s="2">
        <v>0.8</v>
      </c>
      <c r="DY15" s="2">
        <v>0.8</v>
      </c>
      <c r="DZ15" s="2">
        <v>0.8</v>
      </c>
      <c r="EA15" s="2">
        <v>0.8</v>
      </c>
      <c r="EB15" s="2">
        <v>0.8</v>
      </c>
      <c r="EC15" s="2">
        <v>0.8</v>
      </c>
      <c r="ED15" s="2">
        <v>0.8</v>
      </c>
      <c r="EE15" s="2">
        <v>0.8</v>
      </c>
      <c r="EF15" s="2">
        <v>0.8</v>
      </c>
      <c r="EG15" s="2">
        <v>0.8</v>
      </c>
      <c r="EH15" s="2">
        <v>0.8</v>
      </c>
      <c r="EI15" s="29">
        <v>2</v>
      </c>
      <c r="EJ15" s="2">
        <v>0.8</v>
      </c>
      <c r="EK15" s="2">
        <v>0.8</v>
      </c>
      <c r="EL15" s="2">
        <v>0.8</v>
      </c>
      <c r="EM15" s="2">
        <v>0.8</v>
      </c>
      <c r="EN15" s="2">
        <v>0.8</v>
      </c>
      <c r="EO15" s="2">
        <v>0.8</v>
      </c>
      <c r="EP15" s="2">
        <v>0.8</v>
      </c>
      <c r="EQ15" s="2">
        <v>0.8</v>
      </c>
      <c r="ER15" s="2">
        <v>1</v>
      </c>
      <c r="ES15" s="2">
        <v>0.8</v>
      </c>
      <c r="ET15" s="2">
        <f>SUM(EP29*EP15,EQ29*EQ15,ER29*ER15,ES29*ES15)/ET29</f>
        <v>0.843041499801379</v>
      </c>
      <c r="EU15" s="16">
        <f>SUM(EM15*EM29,EN15*EN29,ET15*ET29,EO15*EO29)/EU29</f>
        <v>0.8224483007847392</v>
      </c>
      <c r="EV15" s="93">
        <f>SUM(R15*R29,AK15*AK29,BD15*BD29,BW15*BW29,CY15*CY29,DO15*DO29,EH15*EH29,EU15*EU29)/EV29</f>
        <v>0.8050139758538905</v>
      </c>
      <c r="EW15" s="16" t="e">
        <f>SUM(EV15*EV29,'отс. 1 благ.'!FN15*'отс. 1 благ.'!FN29,'без отопл.'!U16*'без отопл.'!U30,#REF!*#REF!)/#REF!</f>
        <v>#REF!</v>
      </c>
    </row>
    <row r="16" spans="1:153" ht="13.5" customHeight="1">
      <c r="A16" s="29">
        <v>3</v>
      </c>
      <c r="B16" s="186" t="s">
        <v>20</v>
      </c>
      <c r="C16" s="186"/>
      <c r="D16" s="186"/>
      <c r="E16" s="186"/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3.85</v>
      </c>
      <c r="N16" s="2">
        <v>4</v>
      </c>
      <c r="O16" s="2">
        <v>3.96</v>
      </c>
      <c r="P16" s="2">
        <v>4</v>
      </c>
      <c r="Q16" s="2">
        <v>4</v>
      </c>
      <c r="R16" s="2">
        <f>SUM(J16*J29,O16*O29,P29*P16,Q29*Q16)/R29</f>
        <v>3.9757163974848595</v>
      </c>
      <c r="S16" s="29">
        <v>3</v>
      </c>
      <c r="T16" s="186" t="s">
        <v>20</v>
      </c>
      <c r="U16" s="186"/>
      <c r="V16" s="186"/>
      <c r="W16" s="186"/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4</v>
      </c>
      <c r="AI16" s="2">
        <v>4</v>
      </c>
      <c r="AJ16" s="2">
        <v>4</v>
      </c>
      <c r="AK16" s="2">
        <v>4</v>
      </c>
      <c r="AL16" s="29">
        <v>3</v>
      </c>
      <c r="AM16" s="186" t="s">
        <v>20</v>
      </c>
      <c r="AN16" s="186"/>
      <c r="AO16" s="186"/>
      <c r="AP16" s="186"/>
      <c r="AQ16" s="2">
        <v>4</v>
      </c>
      <c r="AR16" s="2">
        <v>4</v>
      </c>
      <c r="AS16" s="2">
        <v>4</v>
      </c>
      <c r="AT16" s="2">
        <v>4</v>
      </c>
      <c r="AU16" s="2">
        <v>4</v>
      </c>
      <c r="AV16" s="2">
        <v>4</v>
      </c>
      <c r="AW16" s="2">
        <v>4</v>
      </c>
      <c r="AX16" s="2">
        <v>4</v>
      </c>
      <c r="AY16" s="2">
        <v>4</v>
      </c>
      <c r="AZ16" s="2">
        <v>4</v>
      </c>
      <c r="BA16" s="2">
        <v>4</v>
      </c>
      <c r="BB16" s="2">
        <v>4</v>
      </c>
      <c r="BC16" s="2">
        <v>4</v>
      </c>
      <c r="BD16" s="2">
        <v>4</v>
      </c>
      <c r="BE16" s="29">
        <v>3</v>
      </c>
      <c r="BF16" s="186" t="s">
        <v>20</v>
      </c>
      <c r="BG16" s="186"/>
      <c r="BH16" s="186"/>
      <c r="BI16" s="186"/>
      <c r="BJ16" s="2">
        <v>4</v>
      </c>
      <c r="BK16" s="2">
        <v>4</v>
      </c>
      <c r="BL16" s="2">
        <v>4</v>
      </c>
      <c r="BM16" s="2">
        <v>4</v>
      </c>
      <c r="BN16" s="2">
        <v>4</v>
      </c>
      <c r="BO16" s="2">
        <v>4</v>
      </c>
      <c r="BP16" s="2">
        <v>4</v>
      </c>
      <c r="BQ16" s="2">
        <v>4</v>
      </c>
      <c r="BR16" s="2">
        <v>4</v>
      </c>
      <c r="BS16" s="2">
        <v>4</v>
      </c>
      <c r="BT16" s="2">
        <v>4</v>
      </c>
      <c r="BU16" s="2">
        <v>4</v>
      </c>
      <c r="BV16" s="2">
        <v>4</v>
      </c>
      <c r="BW16" s="2">
        <v>4</v>
      </c>
      <c r="BX16" s="29">
        <v>3</v>
      </c>
      <c r="BY16" s="186" t="s">
        <v>20</v>
      </c>
      <c r="BZ16" s="186"/>
      <c r="CA16" s="186"/>
      <c r="CB16" s="186"/>
      <c r="CC16" s="2">
        <v>4</v>
      </c>
      <c r="CD16" s="2">
        <v>4</v>
      </c>
      <c r="CE16" s="2">
        <v>4</v>
      </c>
      <c r="CF16" s="2">
        <v>4</v>
      </c>
      <c r="CG16" s="2">
        <v>4</v>
      </c>
      <c r="CH16" s="2">
        <v>4</v>
      </c>
      <c r="CI16" s="2">
        <v>4</v>
      </c>
      <c r="CJ16" s="2">
        <v>4</v>
      </c>
      <c r="CK16" s="2">
        <v>4</v>
      </c>
      <c r="CL16" s="2">
        <v>4</v>
      </c>
      <c r="CM16" s="2">
        <v>4</v>
      </c>
      <c r="CN16" s="2">
        <v>5</v>
      </c>
      <c r="CO16" s="2">
        <v>4</v>
      </c>
      <c r="CP16" s="2">
        <v>4</v>
      </c>
      <c r="CQ16" s="2">
        <v>4</v>
      </c>
      <c r="CR16" s="2">
        <v>4</v>
      </c>
      <c r="CS16" s="2">
        <v>4</v>
      </c>
      <c r="CT16" s="2">
        <v>4</v>
      </c>
      <c r="CU16" s="186" t="s">
        <v>20</v>
      </c>
      <c r="CV16" s="186"/>
      <c r="CW16" s="186"/>
      <c r="CX16" s="2">
        <v>4</v>
      </c>
      <c r="CY16" s="2">
        <v>4</v>
      </c>
      <c r="CZ16" s="29">
        <v>3</v>
      </c>
      <c r="DA16" s="186" t="s">
        <v>20</v>
      </c>
      <c r="DB16" s="186"/>
      <c r="DC16" s="186"/>
      <c r="DD16" s="186"/>
      <c r="DE16" s="2">
        <v>4</v>
      </c>
      <c r="DF16" s="2">
        <v>4</v>
      </c>
      <c r="DG16" s="2">
        <v>4</v>
      </c>
      <c r="DH16" s="2">
        <v>4</v>
      </c>
      <c r="DI16" s="2">
        <v>4</v>
      </c>
      <c r="DJ16" s="2">
        <v>4</v>
      </c>
      <c r="DK16" s="2">
        <v>4</v>
      </c>
      <c r="DL16" s="2">
        <v>4</v>
      </c>
      <c r="DM16" s="2">
        <v>4</v>
      </c>
      <c r="DN16" s="2">
        <v>4</v>
      </c>
      <c r="DO16" s="2">
        <v>4</v>
      </c>
      <c r="DP16" s="29">
        <v>3</v>
      </c>
      <c r="DQ16" s="186" t="s">
        <v>20</v>
      </c>
      <c r="DR16" s="186"/>
      <c r="DS16" s="186"/>
      <c r="DT16" s="186"/>
      <c r="DU16" s="2">
        <v>4</v>
      </c>
      <c r="DV16" s="2">
        <v>4</v>
      </c>
      <c r="DW16" s="2">
        <v>4</v>
      </c>
      <c r="DX16" s="2">
        <v>4</v>
      </c>
      <c r="DY16" s="2">
        <v>4</v>
      </c>
      <c r="DZ16" s="2">
        <v>4</v>
      </c>
      <c r="EA16" s="2">
        <v>4</v>
      </c>
      <c r="EB16" s="2">
        <v>2.3</v>
      </c>
      <c r="EC16" s="2">
        <v>2.3</v>
      </c>
      <c r="ED16" s="2">
        <v>2.3</v>
      </c>
      <c r="EE16" s="2">
        <v>2.3</v>
      </c>
      <c r="EF16" s="2">
        <v>2.3</v>
      </c>
      <c r="EG16" s="2">
        <v>2.3</v>
      </c>
      <c r="EH16" s="16">
        <f>SUM(DU16*DU29,DX16*DX29,EA16*EA29,EG16*EG29)/EH29</f>
        <v>3.324952730952571</v>
      </c>
      <c r="EI16" s="29">
        <v>3</v>
      </c>
      <c r="EJ16" s="2">
        <v>2.49</v>
      </c>
      <c r="EK16" s="2">
        <v>3.2</v>
      </c>
      <c r="EL16" s="2">
        <v>4</v>
      </c>
      <c r="EM16" s="2">
        <f>SUM(EJ16*EJ29,EK16*EK29,EL16*EL29)/EM29</f>
        <v>2.9892215452373727</v>
      </c>
      <c r="EN16" s="2">
        <v>4</v>
      </c>
      <c r="EO16" s="2">
        <v>1</v>
      </c>
      <c r="EP16" s="2">
        <v>4</v>
      </c>
      <c r="EQ16" s="2">
        <v>4</v>
      </c>
      <c r="ER16" s="2">
        <v>4.49</v>
      </c>
      <c r="ES16" s="2">
        <v>5</v>
      </c>
      <c r="ET16" s="2">
        <f>SUM(ER16*ER29,EQ29*EQ16,EP29*EP16,ES29*ES16)/ET29</f>
        <v>4.452636519924732</v>
      </c>
      <c r="EU16" s="16">
        <f>SUM(EM16*EM29,EN16*EN29,ET16*ET29,EO16*EO29)/EU29</f>
        <v>3.6560211403304277</v>
      </c>
      <c r="EV16" s="93">
        <f>SUM(R16*R29,AK16*AK29,BD16*BD29,BW16*BW29,CY16*CY29,DO16*DO29,EH16*EH29,EU16*EU29)/EV29</f>
        <v>3.8458546061000285</v>
      </c>
      <c r="EW16" s="16" t="e">
        <f>SUM(EV16*EV29,'отс. 1 благ.'!FN16*'отс. 1 благ.'!FN29,'без отопл.'!U17*'без отопл.'!U30,#REF!*#REF!)/#REF!</f>
        <v>#REF!</v>
      </c>
    </row>
    <row r="17" spans="1:154" ht="23.25" customHeight="1">
      <c r="A17" s="29">
        <v>4</v>
      </c>
      <c r="B17" s="186" t="s">
        <v>3</v>
      </c>
      <c r="C17" s="186"/>
      <c r="D17" s="186"/>
      <c r="E17" s="186"/>
      <c r="F17" s="2">
        <f aca="true" t="shared" si="9" ref="F17:R17">SUM(F19:F22)</f>
        <v>2.75</v>
      </c>
      <c r="G17" s="2">
        <f t="shared" si="9"/>
        <v>2.75</v>
      </c>
      <c r="H17" s="2">
        <f t="shared" si="9"/>
        <v>2.75</v>
      </c>
      <c r="I17" s="2">
        <f t="shared" si="9"/>
        <v>2.75</v>
      </c>
      <c r="J17" s="2">
        <f t="shared" si="9"/>
        <v>2.75</v>
      </c>
      <c r="K17" s="2">
        <f t="shared" si="9"/>
        <v>2.75</v>
      </c>
      <c r="L17" s="2">
        <f t="shared" si="9"/>
        <v>2.75</v>
      </c>
      <c r="M17" s="2">
        <f t="shared" si="9"/>
        <v>2.51</v>
      </c>
      <c r="N17" s="2">
        <f t="shared" si="9"/>
        <v>4.09</v>
      </c>
      <c r="O17" s="2">
        <f t="shared" si="9"/>
        <v>2.549605988492936</v>
      </c>
      <c r="P17" s="2">
        <f t="shared" si="9"/>
        <v>2.75</v>
      </c>
      <c r="Q17" s="2">
        <f t="shared" si="9"/>
        <v>2.75</v>
      </c>
      <c r="R17" s="2">
        <f t="shared" si="9"/>
        <v>2.628342786953699</v>
      </c>
      <c r="S17" s="29">
        <v>4</v>
      </c>
      <c r="T17" s="186" t="s">
        <v>3</v>
      </c>
      <c r="U17" s="186"/>
      <c r="V17" s="186"/>
      <c r="W17" s="186"/>
      <c r="X17" s="2">
        <f aca="true" t="shared" si="10" ref="X17:AI17">SUM(X19:X22)</f>
        <v>2.75</v>
      </c>
      <c r="Y17" s="2">
        <f t="shared" si="10"/>
        <v>2.75</v>
      </c>
      <c r="Z17" s="2">
        <f t="shared" si="10"/>
        <v>2.75</v>
      </c>
      <c r="AA17" s="2">
        <f t="shared" si="10"/>
        <v>2.75</v>
      </c>
      <c r="AB17" s="2">
        <f t="shared" si="10"/>
        <v>2.75</v>
      </c>
      <c r="AC17" s="2">
        <f t="shared" si="10"/>
        <v>2.75</v>
      </c>
      <c r="AD17" s="2">
        <f t="shared" si="10"/>
        <v>2.75</v>
      </c>
      <c r="AE17" s="2">
        <f t="shared" si="10"/>
        <v>2.75</v>
      </c>
      <c r="AF17" s="2">
        <f t="shared" si="10"/>
        <v>2.75</v>
      </c>
      <c r="AG17" s="2">
        <f t="shared" si="10"/>
        <v>2.75</v>
      </c>
      <c r="AH17" s="2">
        <f t="shared" si="10"/>
        <v>2.75</v>
      </c>
      <c r="AI17" s="2">
        <f t="shared" si="10"/>
        <v>2.75</v>
      </c>
      <c r="AJ17" s="2">
        <f>SUM(AJ19:AJ22)</f>
        <v>2.75</v>
      </c>
      <c r="AK17" s="2">
        <f>SUM(AK19:AK22)</f>
        <v>2.75</v>
      </c>
      <c r="AL17" s="29">
        <v>4</v>
      </c>
      <c r="AM17" s="186" t="s">
        <v>3</v>
      </c>
      <c r="AN17" s="186"/>
      <c r="AO17" s="186"/>
      <c r="AP17" s="186"/>
      <c r="AQ17" s="2">
        <f aca="true" t="shared" si="11" ref="AQ17:BD17">SUM(AQ19:AQ22)</f>
        <v>2.75</v>
      </c>
      <c r="AR17" s="2">
        <f t="shared" si="11"/>
        <v>2.75</v>
      </c>
      <c r="AS17" s="2">
        <f t="shared" si="11"/>
        <v>2.75</v>
      </c>
      <c r="AT17" s="2">
        <f t="shared" si="11"/>
        <v>2.75</v>
      </c>
      <c r="AU17" s="2">
        <f t="shared" si="11"/>
        <v>2.75</v>
      </c>
      <c r="AV17" s="2">
        <f t="shared" si="11"/>
        <v>2.75</v>
      </c>
      <c r="AW17" s="2">
        <f t="shared" si="11"/>
        <v>2.75</v>
      </c>
      <c r="AX17" s="2">
        <f t="shared" si="11"/>
        <v>2.75</v>
      </c>
      <c r="AY17" s="2">
        <f t="shared" si="11"/>
        <v>2.75</v>
      </c>
      <c r="AZ17" s="2">
        <f t="shared" si="11"/>
        <v>2.75</v>
      </c>
      <c r="BA17" s="2">
        <f t="shared" si="11"/>
        <v>2.75</v>
      </c>
      <c r="BB17" s="2">
        <f t="shared" si="11"/>
        <v>2.75</v>
      </c>
      <c r="BC17" s="2">
        <f t="shared" si="11"/>
        <v>2.75</v>
      </c>
      <c r="BD17" s="2">
        <f t="shared" si="11"/>
        <v>2.75</v>
      </c>
      <c r="BE17" s="29">
        <v>4</v>
      </c>
      <c r="BF17" s="186" t="s">
        <v>3</v>
      </c>
      <c r="BG17" s="186"/>
      <c r="BH17" s="186"/>
      <c r="BI17" s="186"/>
      <c r="BJ17" s="2">
        <f aca="true" t="shared" si="12" ref="BJ17:BV17">SUM(BJ19:BJ22)</f>
        <v>2.75</v>
      </c>
      <c r="BK17" s="2">
        <f t="shared" si="12"/>
        <v>2.75</v>
      </c>
      <c r="BL17" s="2">
        <f t="shared" si="12"/>
        <v>2.75</v>
      </c>
      <c r="BM17" s="2">
        <f t="shared" si="12"/>
        <v>2.75</v>
      </c>
      <c r="BN17" s="2">
        <f t="shared" si="12"/>
        <v>2.75</v>
      </c>
      <c r="BO17" s="2">
        <f t="shared" si="12"/>
        <v>2.75</v>
      </c>
      <c r="BP17" s="2">
        <f t="shared" si="12"/>
        <v>2.75</v>
      </c>
      <c r="BQ17" s="2">
        <f t="shared" si="12"/>
        <v>2.75</v>
      </c>
      <c r="BR17" s="2">
        <f t="shared" si="12"/>
        <v>2.75</v>
      </c>
      <c r="BS17" s="2">
        <f t="shared" si="12"/>
        <v>2.75</v>
      </c>
      <c r="BT17" s="2">
        <f t="shared" si="12"/>
        <v>2.75</v>
      </c>
      <c r="BU17" s="2">
        <f t="shared" si="12"/>
        <v>2.75</v>
      </c>
      <c r="BV17" s="2">
        <f t="shared" si="12"/>
        <v>2.75</v>
      </c>
      <c r="BW17" s="2">
        <v>2.75</v>
      </c>
      <c r="BX17" s="29">
        <v>4</v>
      </c>
      <c r="BY17" s="186" t="s">
        <v>3</v>
      </c>
      <c r="BZ17" s="186"/>
      <c r="CA17" s="186"/>
      <c r="CB17" s="186"/>
      <c r="CC17" s="2">
        <f>SUM(CC19:CC22)</f>
        <v>2.75</v>
      </c>
      <c r="CD17" s="2">
        <f aca="true" t="shared" si="13" ref="CD17:CI17">SUM(CD19:CD22)</f>
        <v>4.09</v>
      </c>
      <c r="CE17" s="2">
        <f>SUM(CE19:CE22)</f>
        <v>4.09</v>
      </c>
      <c r="CF17" s="2">
        <f t="shared" si="13"/>
        <v>2.75</v>
      </c>
      <c r="CG17" s="2">
        <f t="shared" si="13"/>
        <v>2.75</v>
      </c>
      <c r="CH17" s="2">
        <f t="shared" si="13"/>
        <v>3.3920469096094914</v>
      </c>
      <c r="CI17" s="2">
        <f t="shared" si="13"/>
        <v>2.75</v>
      </c>
      <c r="CJ17" s="2">
        <f>SUM(CJ19:CJ22)</f>
        <v>2.75</v>
      </c>
      <c r="CK17" s="2">
        <f>SUM(CK19:CK22)</f>
        <v>2.75</v>
      </c>
      <c r="CL17" s="2">
        <f aca="true" t="shared" si="14" ref="CL17:CQ17">SUM(CL19:CL22)</f>
        <v>2.75</v>
      </c>
      <c r="CM17" s="2">
        <f t="shared" si="14"/>
        <v>2.75</v>
      </c>
      <c r="CN17" s="2">
        <f t="shared" si="14"/>
        <v>2.51</v>
      </c>
      <c r="CO17" s="2">
        <f t="shared" si="14"/>
        <v>2.75</v>
      </c>
      <c r="CP17" s="2">
        <f t="shared" si="14"/>
        <v>2.75</v>
      </c>
      <c r="CQ17" s="2">
        <f t="shared" si="14"/>
        <v>2.75</v>
      </c>
      <c r="CR17" s="2">
        <f>SUM(CR19:CR22)</f>
        <v>2.12</v>
      </c>
      <c r="CS17" s="2">
        <f>SUM(CS19:CS22)</f>
        <v>2.12</v>
      </c>
      <c r="CT17" s="2">
        <f>SUM(CT19:CT22)</f>
        <v>2.12</v>
      </c>
      <c r="CU17" s="186" t="s">
        <v>3</v>
      </c>
      <c r="CV17" s="186"/>
      <c r="CW17" s="186"/>
      <c r="CX17" s="2">
        <f>SUM(CX19:CX22)</f>
        <v>2.75</v>
      </c>
      <c r="CY17" s="2">
        <f>SUM(CY19:CY22)</f>
        <v>2.880782409839612</v>
      </c>
      <c r="CZ17" s="29">
        <v>4</v>
      </c>
      <c r="DA17" s="186" t="s">
        <v>3</v>
      </c>
      <c r="DB17" s="186"/>
      <c r="DC17" s="186"/>
      <c r="DD17" s="186"/>
      <c r="DE17" s="2">
        <f aca="true" t="shared" si="15" ref="DE17:DK17">SUM(DE19:DE22)</f>
        <v>2.75</v>
      </c>
      <c r="DF17" s="2">
        <f t="shared" si="15"/>
        <v>2.75</v>
      </c>
      <c r="DG17" s="2">
        <f t="shared" si="15"/>
        <v>2.75</v>
      </c>
      <c r="DH17" s="2">
        <f t="shared" si="15"/>
        <v>2.75</v>
      </c>
      <c r="DI17" s="2">
        <f t="shared" si="15"/>
        <v>2.75</v>
      </c>
      <c r="DJ17" s="2">
        <f t="shared" si="15"/>
        <v>2.75</v>
      </c>
      <c r="DK17" s="2">
        <f t="shared" si="15"/>
        <v>2.75</v>
      </c>
      <c r="DL17" s="2">
        <f>SUM(DL19:DL22)</f>
        <v>2.75</v>
      </c>
      <c r="DM17" s="2">
        <f>SUM(DM19:DM22)</f>
        <v>2.75</v>
      </c>
      <c r="DN17" s="2">
        <f>SUM(DN19:DN22)</f>
        <v>2.75</v>
      </c>
      <c r="DO17" s="2">
        <f>SUM(DO19:DO22)</f>
        <v>2.75</v>
      </c>
      <c r="DP17" s="29">
        <v>4</v>
      </c>
      <c r="DQ17" s="186" t="s">
        <v>3</v>
      </c>
      <c r="DR17" s="186"/>
      <c r="DS17" s="186"/>
      <c r="DT17" s="186"/>
      <c r="DU17" s="2">
        <f aca="true" t="shared" si="16" ref="DU17:EH17">SUM(DU19:DU22)</f>
        <v>2.75</v>
      </c>
      <c r="DV17" s="2">
        <f t="shared" si="16"/>
        <v>2.75</v>
      </c>
      <c r="DW17" s="2">
        <f t="shared" si="16"/>
        <v>2.75</v>
      </c>
      <c r="DX17" s="2">
        <f t="shared" si="16"/>
        <v>2.75</v>
      </c>
      <c r="DY17" s="2">
        <f t="shared" si="16"/>
        <v>2.75</v>
      </c>
      <c r="DZ17" s="2">
        <f t="shared" si="16"/>
        <v>2.75</v>
      </c>
      <c r="EA17" s="2">
        <f t="shared" si="16"/>
        <v>2.75</v>
      </c>
      <c r="EB17" s="2">
        <f t="shared" si="16"/>
        <v>2.75</v>
      </c>
      <c r="EC17" s="2">
        <f>SUM(EC19:EC22)</f>
        <v>2.75</v>
      </c>
      <c r="ED17" s="2">
        <f>SUM(ED19:ED22)</f>
        <v>2.75</v>
      </c>
      <c r="EE17" s="2">
        <f>SUM(EE19:EE22)</f>
        <v>2.75</v>
      </c>
      <c r="EF17" s="2">
        <f>SUM(EF19:EF22)</f>
        <v>2.75</v>
      </c>
      <c r="EG17" s="2">
        <f t="shared" si="16"/>
        <v>2.75</v>
      </c>
      <c r="EH17" s="2">
        <f t="shared" si="16"/>
        <v>2.75</v>
      </c>
      <c r="EI17" s="29">
        <v>4</v>
      </c>
      <c r="EJ17" s="2">
        <f aca="true" t="shared" si="17" ref="EJ17:EV17">SUM(EJ19:EJ22)</f>
        <v>2.75</v>
      </c>
      <c r="EK17" s="2">
        <f t="shared" si="17"/>
        <v>2.75</v>
      </c>
      <c r="EL17" s="2">
        <f t="shared" si="17"/>
        <v>2.75</v>
      </c>
      <c r="EM17" s="2">
        <f t="shared" si="17"/>
        <v>2.75</v>
      </c>
      <c r="EN17" s="2">
        <f t="shared" si="17"/>
        <v>2.75</v>
      </c>
      <c r="EO17" s="2">
        <f t="shared" si="17"/>
        <v>3.4499999999999997</v>
      </c>
      <c r="EP17" s="2">
        <f t="shared" si="17"/>
        <v>2.75</v>
      </c>
      <c r="EQ17" s="2">
        <f t="shared" si="17"/>
        <v>2.75</v>
      </c>
      <c r="ER17" s="2">
        <f t="shared" si="17"/>
        <v>6.82</v>
      </c>
      <c r="ES17" s="2">
        <f t="shared" si="17"/>
        <v>2.75</v>
      </c>
      <c r="ET17" s="2">
        <f t="shared" si="17"/>
        <v>3.625894520958059</v>
      </c>
      <c r="EU17" s="2">
        <f t="shared" si="17"/>
        <v>3.2635107196042865</v>
      </c>
      <c r="EV17" s="90">
        <f t="shared" si="17"/>
        <v>2.8658577178565263</v>
      </c>
      <c r="EW17" s="2" t="e">
        <f>SUM(EW19:EW22)</f>
        <v>#REF!</v>
      </c>
      <c r="EX17" s="55"/>
    </row>
    <row r="18" spans="1:153" ht="12.75" customHeight="1">
      <c r="A18" s="29"/>
      <c r="B18" s="262" t="s">
        <v>0</v>
      </c>
      <c r="C18" s="262"/>
      <c r="D18" s="262"/>
      <c r="E18" s="26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9"/>
      <c r="T18" s="262" t="s">
        <v>0</v>
      </c>
      <c r="U18" s="262"/>
      <c r="V18" s="262"/>
      <c r="W18" s="26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29"/>
      <c r="AM18" s="262" t="s">
        <v>0</v>
      </c>
      <c r="AN18" s="262"/>
      <c r="AO18" s="262"/>
      <c r="AP18" s="262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29"/>
      <c r="BF18" s="262" t="s">
        <v>0</v>
      </c>
      <c r="BG18" s="262"/>
      <c r="BH18" s="262"/>
      <c r="BI18" s="262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262" t="s">
        <v>0</v>
      </c>
      <c r="BZ18" s="262"/>
      <c r="CA18" s="262"/>
      <c r="CB18" s="262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262" t="s">
        <v>0</v>
      </c>
      <c r="CV18" s="262"/>
      <c r="CW18" s="262"/>
      <c r="CX18" s="9"/>
      <c r="CY18" s="9"/>
      <c r="CZ18" s="9"/>
      <c r="DA18" s="262" t="s">
        <v>0</v>
      </c>
      <c r="DB18" s="262"/>
      <c r="DC18" s="262"/>
      <c r="DD18" s="262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262" t="s">
        <v>0</v>
      </c>
      <c r="DR18" s="262"/>
      <c r="DS18" s="262"/>
      <c r="DT18" s="262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4"/>
      <c r="EW18" s="9"/>
    </row>
    <row r="19" spans="1:162" ht="12.75" customHeight="1">
      <c r="A19" s="29"/>
      <c r="B19" s="223" t="s">
        <v>4</v>
      </c>
      <c r="C19" s="223"/>
      <c r="D19" s="223"/>
      <c r="E19" s="223"/>
      <c r="F19" s="10">
        <v>0.24</v>
      </c>
      <c r="G19" s="10">
        <v>0.24</v>
      </c>
      <c r="H19" s="10">
        <v>0.24</v>
      </c>
      <c r="I19" s="10">
        <v>0.24</v>
      </c>
      <c r="J19" s="10">
        <v>0.24</v>
      </c>
      <c r="K19" s="10">
        <v>0.24</v>
      </c>
      <c r="L19" s="10">
        <v>0.24</v>
      </c>
      <c r="M19" s="10">
        <v>0</v>
      </c>
      <c r="N19" s="10">
        <v>0.24</v>
      </c>
      <c r="O19" s="2">
        <f>SUM(K19*K29,L29*L19,M19*M29)/O29</f>
        <v>0.03960598849293611</v>
      </c>
      <c r="P19" s="10">
        <v>0.24</v>
      </c>
      <c r="Q19" s="10">
        <v>0.24</v>
      </c>
      <c r="R19" s="2">
        <f>SUM(J19*J29,O19*O29,P29*P19,Q29*Q19)/R29</f>
        <v>0.1183427869536991</v>
      </c>
      <c r="S19" s="29"/>
      <c r="T19" s="223" t="s">
        <v>4</v>
      </c>
      <c r="U19" s="223"/>
      <c r="V19" s="223"/>
      <c r="W19" s="223"/>
      <c r="X19" s="10">
        <v>0.24</v>
      </c>
      <c r="Y19" s="10">
        <v>0.24</v>
      </c>
      <c r="Z19" s="10">
        <v>0.24</v>
      </c>
      <c r="AA19" s="10">
        <v>0.24</v>
      </c>
      <c r="AB19" s="10">
        <v>0.24</v>
      </c>
      <c r="AC19" s="10">
        <v>0.24</v>
      </c>
      <c r="AD19" s="10">
        <v>0.24</v>
      </c>
      <c r="AE19" s="10">
        <v>0.24</v>
      </c>
      <c r="AF19" s="10">
        <v>0.24</v>
      </c>
      <c r="AG19" s="10">
        <v>0.24</v>
      </c>
      <c r="AH19" s="10">
        <v>0.24</v>
      </c>
      <c r="AI19" s="10">
        <v>0.24</v>
      </c>
      <c r="AJ19" s="10">
        <v>0.24</v>
      </c>
      <c r="AK19" s="10">
        <v>0.24</v>
      </c>
      <c r="AL19" s="29"/>
      <c r="AM19" s="223" t="s">
        <v>4</v>
      </c>
      <c r="AN19" s="223"/>
      <c r="AO19" s="223"/>
      <c r="AP19" s="223"/>
      <c r="AQ19" s="10">
        <v>0.24</v>
      </c>
      <c r="AR19" s="10">
        <v>0.24</v>
      </c>
      <c r="AS19" s="10">
        <v>0.24</v>
      </c>
      <c r="AT19" s="10">
        <v>0.24</v>
      </c>
      <c r="AU19" s="10">
        <v>0.24</v>
      </c>
      <c r="AV19" s="10">
        <v>0.24</v>
      </c>
      <c r="AW19" s="10">
        <v>0.24</v>
      </c>
      <c r="AX19" s="10">
        <v>0.24</v>
      </c>
      <c r="AY19" s="10">
        <v>0.24</v>
      </c>
      <c r="AZ19" s="10">
        <v>0.24</v>
      </c>
      <c r="BA19" s="10">
        <v>0.24</v>
      </c>
      <c r="BB19" s="10">
        <v>0.24</v>
      </c>
      <c r="BC19" s="10">
        <v>0.24</v>
      </c>
      <c r="BD19" s="10">
        <v>0.24</v>
      </c>
      <c r="BE19" s="29"/>
      <c r="BF19" s="223" t="s">
        <v>4</v>
      </c>
      <c r="BG19" s="223"/>
      <c r="BH19" s="223"/>
      <c r="BI19" s="223"/>
      <c r="BJ19" s="10">
        <v>0.24</v>
      </c>
      <c r="BK19" s="10">
        <v>0.24</v>
      </c>
      <c r="BL19" s="10">
        <v>0.24</v>
      </c>
      <c r="BM19" s="10">
        <v>0.24</v>
      </c>
      <c r="BN19" s="10">
        <v>0.24</v>
      </c>
      <c r="BO19" s="10">
        <v>0.24</v>
      </c>
      <c r="BP19" s="10">
        <v>0.24</v>
      </c>
      <c r="BQ19" s="10">
        <v>0.24</v>
      </c>
      <c r="BR19" s="10">
        <v>0.24</v>
      </c>
      <c r="BS19" s="10">
        <v>0.24</v>
      </c>
      <c r="BT19" s="10">
        <v>0.24</v>
      </c>
      <c r="BU19" s="10">
        <v>0.24</v>
      </c>
      <c r="BV19" s="10">
        <v>0.24</v>
      </c>
      <c r="BW19" s="10">
        <v>0.24</v>
      </c>
      <c r="BX19" s="45"/>
      <c r="BY19" s="223" t="s">
        <v>4</v>
      </c>
      <c r="BZ19" s="223"/>
      <c r="CA19" s="223"/>
      <c r="CB19" s="223"/>
      <c r="CC19" s="10">
        <v>0.24</v>
      </c>
      <c r="CD19" s="10">
        <v>0.24</v>
      </c>
      <c r="CE19" s="10">
        <v>0.24</v>
      </c>
      <c r="CF19" s="10">
        <v>0.24</v>
      </c>
      <c r="CG19" s="10">
        <v>0.24</v>
      </c>
      <c r="CH19" s="7">
        <f>SUM(CD19*CD29,CE19*CE29,CF29*CF19,CG19*CG29)/CH29</f>
        <v>0.24000000000000005</v>
      </c>
      <c r="CI19" s="10">
        <v>0.24</v>
      </c>
      <c r="CJ19" s="10">
        <v>0.24</v>
      </c>
      <c r="CK19" s="10">
        <v>0.24</v>
      </c>
      <c r="CL19" s="10">
        <v>0.24</v>
      </c>
      <c r="CM19" s="10">
        <v>0.24</v>
      </c>
      <c r="CN19" s="10">
        <v>0</v>
      </c>
      <c r="CO19" s="10">
        <v>0.24</v>
      </c>
      <c r="CP19" s="10">
        <v>0.24</v>
      </c>
      <c r="CQ19" s="10">
        <v>0.24</v>
      </c>
      <c r="CR19" s="46">
        <v>0</v>
      </c>
      <c r="CS19" s="46">
        <v>0</v>
      </c>
      <c r="CT19" s="46">
        <v>0</v>
      </c>
      <c r="CU19" s="223" t="s">
        <v>4</v>
      </c>
      <c r="CV19" s="223"/>
      <c r="CW19" s="223"/>
      <c r="CX19" s="10">
        <v>0.24</v>
      </c>
      <c r="CY19" s="10">
        <v>0.24</v>
      </c>
      <c r="CZ19" s="45"/>
      <c r="DA19" s="223" t="s">
        <v>4</v>
      </c>
      <c r="DB19" s="223"/>
      <c r="DC19" s="223"/>
      <c r="DD19" s="223"/>
      <c r="DE19" s="10">
        <v>0.24</v>
      </c>
      <c r="DF19" s="10">
        <v>0.24</v>
      </c>
      <c r="DG19" s="10">
        <v>0.24</v>
      </c>
      <c r="DH19" s="10">
        <v>0.24</v>
      </c>
      <c r="DI19" s="10">
        <v>0.24</v>
      </c>
      <c r="DJ19" s="10">
        <v>0.24</v>
      </c>
      <c r="DK19" s="10">
        <v>0.24</v>
      </c>
      <c r="DL19" s="10">
        <v>0.24</v>
      </c>
      <c r="DM19" s="10">
        <v>0.24</v>
      </c>
      <c r="DN19" s="10">
        <v>0.24</v>
      </c>
      <c r="DO19" s="10">
        <v>0.24</v>
      </c>
      <c r="DP19" s="45"/>
      <c r="DQ19" s="223" t="s">
        <v>4</v>
      </c>
      <c r="DR19" s="223"/>
      <c r="DS19" s="223"/>
      <c r="DT19" s="223"/>
      <c r="DU19" s="10">
        <v>0.24</v>
      </c>
      <c r="DV19" s="10">
        <v>0.24</v>
      </c>
      <c r="DW19" s="10">
        <v>0.24</v>
      </c>
      <c r="DX19" s="10">
        <v>0.24</v>
      </c>
      <c r="DY19" s="10">
        <v>0.24</v>
      </c>
      <c r="DZ19" s="10">
        <v>0.24</v>
      </c>
      <c r="EA19" s="10">
        <v>0.24</v>
      </c>
      <c r="EB19" s="45">
        <v>0.24</v>
      </c>
      <c r="EC19" s="45">
        <v>0.24</v>
      </c>
      <c r="ED19" s="45">
        <v>0.24</v>
      </c>
      <c r="EE19" s="45">
        <v>0.24</v>
      </c>
      <c r="EF19" s="45">
        <v>0.24</v>
      </c>
      <c r="EG19" s="45">
        <v>0.24</v>
      </c>
      <c r="EH19" s="45">
        <v>0.24</v>
      </c>
      <c r="EI19" s="45"/>
      <c r="EJ19" s="10">
        <v>0.24</v>
      </c>
      <c r="EK19" s="10">
        <v>0.24</v>
      </c>
      <c r="EL19" s="10">
        <v>0.24</v>
      </c>
      <c r="EM19" s="10">
        <v>0.24</v>
      </c>
      <c r="EN19" s="10">
        <v>0.24</v>
      </c>
      <c r="EO19" s="10">
        <v>0.24</v>
      </c>
      <c r="EP19" s="10">
        <v>0.24</v>
      </c>
      <c r="EQ19" s="10">
        <v>0.24</v>
      </c>
      <c r="ER19" s="10">
        <v>0.81</v>
      </c>
      <c r="ES19" s="10">
        <v>0.24</v>
      </c>
      <c r="ET19" s="10">
        <f>SUM(ER29*ER19,EQ29*EQ19,EP29*EP19,ES29*ES19)/ET29</f>
        <v>0.3626682744339297</v>
      </c>
      <c r="EU19" s="7">
        <f>SUM(EM19*EM29,EN19*EN29,ET19*ET29,EO19*EO29)/EU29</f>
        <v>0.30397765723650605</v>
      </c>
      <c r="EV19" s="92">
        <f>SUM(R19*R29,AK19*AK29,BD19*BD29,BW19*BW29,CY19*CY29,DO19*DO29,EH19*EH29,EU19*EU29)/EV29</f>
        <v>0.23500926812665787</v>
      </c>
      <c r="EW19" s="7" t="e">
        <f>SUM(EV19*EV29,'отс. 1 благ.'!FN19*'отс. 1 благ.'!FN29,'без отопл.'!U20*'без отопл.'!U30,#REF!*#REF!)/#REF!</f>
        <v>#REF!</v>
      </c>
      <c r="EZ19" s="84" t="s">
        <v>176</v>
      </c>
      <c r="FF19" s="84" t="s">
        <v>103</v>
      </c>
    </row>
    <row r="20" spans="1:166" ht="21.75" customHeight="1">
      <c r="A20" s="29"/>
      <c r="B20" s="223" t="s">
        <v>22</v>
      </c>
      <c r="C20" s="223"/>
      <c r="D20" s="223"/>
      <c r="E20" s="223"/>
      <c r="F20" s="10">
        <v>0.36</v>
      </c>
      <c r="G20" s="10">
        <v>0.36</v>
      </c>
      <c r="H20" s="10">
        <v>0.36</v>
      </c>
      <c r="I20" s="10">
        <v>0.36</v>
      </c>
      <c r="J20" s="10">
        <v>0.36</v>
      </c>
      <c r="K20" s="10">
        <v>0.36</v>
      </c>
      <c r="L20" s="10">
        <v>0.36</v>
      </c>
      <c r="M20" s="10">
        <v>0.36</v>
      </c>
      <c r="N20" s="10">
        <v>0.36</v>
      </c>
      <c r="O20" s="10">
        <v>0.36</v>
      </c>
      <c r="P20" s="10">
        <v>0.36</v>
      </c>
      <c r="Q20" s="10">
        <v>0.36</v>
      </c>
      <c r="R20" s="10">
        <v>0.36</v>
      </c>
      <c r="S20" s="29"/>
      <c r="T20" s="223" t="s">
        <v>22</v>
      </c>
      <c r="U20" s="223"/>
      <c r="V20" s="223"/>
      <c r="W20" s="223"/>
      <c r="X20" s="10">
        <v>0.36</v>
      </c>
      <c r="Y20" s="10">
        <v>0.36</v>
      </c>
      <c r="Z20" s="10">
        <v>0.36</v>
      </c>
      <c r="AA20" s="10">
        <v>0.36</v>
      </c>
      <c r="AB20" s="10">
        <v>0.36</v>
      </c>
      <c r="AC20" s="10">
        <v>0.36</v>
      </c>
      <c r="AD20" s="10">
        <v>0.36</v>
      </c>
      <c r="AE20" s="10">
        <v>0.36</v>
      </c>
      <c r="AF20" s="10">
        <v>0.36</v>
      </c>
      <c r="AG20" s="10">
        <v>0.36</v>
      </c>
      <c r="AH20" s="10">
        <v>0.36</v>
      </c>
      <c r="AI20" s="10">
        <v>0.36</v>
      </c>
      <c r="AJ20" s="10">
        <v>0.36</v>
      </c>
      <c r="AK20" s="10">
        <v>0.36</v>
      </c>
      <c r="AL20" s="29"/>
      <c r="AM20" s="223" t="s">
        <v>22</v>
      </c>
      <c r="AN20" s="223"/>
      <c r="AO20" s="223"/>
      <c r="AP20" s="223"/>
      <c r="AQ20" s="10">
        <v>0.36</v>
      </c>
      <c r="AR20" s="10">
        <v>0.36</v>
      </c>
      <c r="AS20" s="10">
        <v>0.36</v>
      </c>
      <c r="AT20" s="10">
        <v>0.36</v>
      </c>
      <c r="AU20" s="10">
        <v>0.36</v>
      </c>
      <c r="AV20" s="10">
        <v>0.36</v>
      </c>
      <c r="AW20" s="10">
        <v>0.36</v>
      </c>
      <c r="AX20" s="10">
        <v>0.36</v>
      </c>
      <c r="AY20" s="10">
        <v>0.36</v>
      </c>
      <c r="AZ20" s="10">
        <v>0.36</v>
      </c>
      <c r="BA20" s="10">
        <v>0.36</v>
      </c>
      <c r="BB20" s="10">
        <v>0.36</v>
      </c>
      <c r="BC20" s="10">
        <v>0.36</v>
      </c>
      <c r="BD20" s="10">
        <v>0.36</v>
      </c>
      <c r="BE20" s="29"/>
      <c r="BF20" s="223" t="s">
        <v>22</v>
      </c>
      <c r="BG20" s="223"/>
      <c r="BH20" s="223"/>
      <c r="BI20" s="223"/>
      <c r="BJ20" s="10">
        <v>0.36</v>
      </c>
      <c r="BK20" s="10">
        <v>0.36</v>
      </c>
      <c r="BL20" s="10">
        <v>0.36</v>
      </c>
      <c r="BM20" s="10">
        <v>0.36</v>
      </c>
      <c r="BN20" s="10">
        <v>0.36</v>
      </c>
      <c r="BO20" s="10">
        <v>0.36</v>
      </c>
      <c r="BP20" s="10">
        <v>0.36</v>
      </c>
      <c r="BQ20" s="10">
        <v>0.36</v>
      </c>
      <c r="BR20" s="10">
        <v>0.36</v>
      </c>
      <c r="BS20" s="10">
        <v>0.36</v>
      </c>
      <c r="BT20" s="10">
        <v>0.36</v>
      </c>
      <c r="BU20" s="10">
        <v>0.36</v>
      </c>
      <c r="BV20" s="10">
        <v>0.36</v>
      </c>
      <c r="BW20" s="10">
        <v>0.36</v>
      </c>
      <c r="BX20" s="10"/>
      <c r="BY20" s="223" t="s">
        <v>22</v>
      </c>
      <c r="BZ20" s="223"/>
      <c r="CA20" s="223"/>
      <c r="CB20" s="223"/>
      <c r="CC20" s="10">
        <v>0.36</v>
      </c>
      <c r="CD20" s="10">
        <v>0.36</v>
      </c>
      <c r="CE20" s="10">
        <v>0.36</v>
      </c>
      <c r="CF20" s="10">
        <v>0.36</v>
      </c>
      <c r="CG20" s="10">
        <v>0.36</v>
      </c>
      <c r="CH20" s="7">
        <f>SUM(CD20*CD29,CE20*CE29,CF29*CF20,CG20*CG29)/CH29</f>
        <v>0.36000000000000004</v>
      </c>
      <c r="CI20" s="10">
        <v>0.36</v>
      </c>
      <c r="CJ20" s="10">
        <v>0.36</v>
      </c>
      <c r="CK20" s="10">
        <v>0.36</v>
      </c>
      <c r="CL20" s="10">
        <v>0.36</v>
      </c>
      <c r="CM20" s="10">
        <v>0.36</v>
      </c>
      <c r="CN20" s="10">
        <v>0.36</v>
      </c>
      <c r="CO20" s="10">
        <v>0.36</v>
      </c>
      <c r="CP20" s="10">
        <v>0.36</v>
      </c>
      <c r="CQ20" s="10">
        <v>0.36</v>
      </c>
      <c r="CR20" s="10">
        <v>0.28</v>
      </c>
      <c r="CS20" s="10">
        <v>0.28</v>
      </c>
      <c r="CT20" s="10">
        <v>0.28</v>
      </c>
      <c r="CU20" s="223" t="s">
        <v>22</v>
      </c>
      <c r="CV20" s="223"/>
      <c r="CW20" s="223"/>
      <c r="CX20" s="10">
        <v>0.36</v>
      </c>
      <c r="CY20" s="10">
        <v>0.36</v>
      </c>
      <c r="CZ20" s="10"/>
      <c r="DA20" s="223" t="s">
        <v>22</v>
      </c>
      <c r="DB20" s="223"/>
      <c r="DC20" s="223"/>
      <c r="DD20" s="223"/>
      <c r="DE20" s="10">
        <v>0.36</v>
      </c>
      <c r="DF20" s="10">
        <v>0.36</v>
      </c>
      <c r="DG20" s="10">
        <v>0.36</v>
      </c>
      <c r="DH20" s="10">
        <v>0.36</v>
      </c>
      <c r="DI20" s="10">
        <v>0.36</v>
      </c>
      <c r="DJ20" s="10">
        <v>0.36</v>
      </c>
      <c r="DK20" s="10">
        <v>0.36</v>
      </c>
      <c r="DL20" s="10">
        <v>0.36</v>
      </c>
      <c r="DM20" s="10">
        <v>0.36</v>
      </c>
      <c r="DN20" s="10">
        <v>0.36</v>
      </c>
      <c r="DO20" s="10">
        <v>0.36</v>
      </c>
      <c r="DP20" s="10"/>
      <c r="DQ20" s="223" t="s">
        <v>22</v>
      </c>
      <c r="DR20" s="223"/>
      <c r="DS20" s="223"/>
      <c r="DT20" s="223"/>
      <c r="DU20" s="10">
        <v>0.36</v>
      </c>
      <c r="DV20" s="10">
        <v>0.36</v>
      </c>
      <c r="DW20" s="10">
        <v>0.36</v>
      </c>
      <c r="DX20" s="10">
        <v>0.36</v>
      </c>
      <c r="DY20" s="10">
        <v>0.36</v>
      </c>
      <c r="DZ20" s="10">
        <v>0.36</v>
      </c>
      <c r="EA20" s="10">
        <v>0.36</v>
      </c>
      <c r="EB20" s="10">
        <v>0.36</v>
      </c>
      <c r="EC20" s="10">
        <v>0.36</v>
      </c>
      <c r="ED20" s="10">
        <v>0.36</v>
      </c>
      <c r="EE20" s="10">
        <v>0.36</v>
      </c>
      <c r="EF20" s="10">
        <v>0.36</v>
      </c>
      <c r="EG20" s="10">
        <v>0.36</v>
      </c>
      <c r="EH20" s="10">
        <v>0.36</v>
      </c>
      <c r="EI20" s="10"/>
      <c r="EJ20" s="10">
        <v>0.36</v>
      </c>
      <c r="EK20" s="10">
        <v>0.36</v>
      </c>
      <c r="EL20" s="10">
        <v>0.36</v>
      </c>
      <c r="EM20" s="2">
        <f>SUM(EJ20*EJ29,EK20*EK29,EL20*EL29)/EM29</f>
        <v>0.36</v>
      </c>
      <c r="EN20" s="10">
        <v>0.36</v>
      </c>
      <c r="EO20" s="10">
        <v>0.36</v>
      </c>
      <c r="EP20" s="10">
        <v>0.36</v>
      </c>
      <c r="EQ20" s="10">
        <v>0.36</v>
      </c>
      <c r="ER20" s="10">
        <v>0</v>
      </c>
      <c r="ES20" s="10">
        <v>0.36</v>
      </c>
      <c r="ET20" s="10">
        <f>SUM(ER29*ER20,EQ29*EQ20,EP29*EP20,ES29*ES20)/ET29</f>
        <v>0.2825253003575181</v>
      </c>
      <c r="EU20" s="7">
        <f>SUM(EM20*EM29,EN20*EN29,ET20*ET29,EO20*EO29)/EU29</f>
        <v>0.3195930585874699</v>
      </c>
      <c r="EV20" s="92">
        <f>SUM(R20*R29,AK20*AK29,BD20*BD29,BW20*BW29,CY20*CY29,DO20*DO29,EH20*EH29,EU20*EU29)/EV29</f>
        <v>0.3509748434629976</v>
      </c>
      <c r="EW20" s="7" t="e">
        <f>SUM(EV20*EV29,'отс. 1 благ.'!FN20*'отс. 1 благ.'!FN29,'без отопл.'!U21*'без отопл.'!U30,#REF!*#REF!)/#REF!</f>
        <v>#REF!</v>
      </c>
      <c r="EZ20" s="75" t="s">
        <v>168</v>
      </c>
      <c r="FA20" s="76" t="s">
        <v>169</v>
      </c>
      <c r="FB20" s="74" t="s">
        <v>170</v>
      </c>
      <c r="FC20" s="74" t="s">
        <v>171</v>
      </c>
      <c r="FD20" s="74" t="s">
        <v>160</v>
      </c>
      <c r="FE20" s="74" t="s">
        <v>161</v>
      </c>
      <c r="FF20" s="84" t="s">
        <v>177</v>
      </c>
      <c r="FG20" s="83" t="s">
        <v>172</v>
      </c>
      <c r="FH20" s="83" t="s">
        <v>173</v>
      </c>
      <c r="FI20" s="83" t="s">
        <v>174</v>
      </c>
      <c r="FJ20" s="83" t="s">
        <v>175</v>
      </c>
    </row>
    <row r="21" spans="1:166" ht="15" customHeight="1">
      <c r="A21" s="29"/>
      <c r="B21" s="223" t="s">
        <v>8</v>
      </c>
      <c r="C21" s="223"/>
      <c r="D21" s="223"/>
      <c r="E21" s="223"/>
      <c r="F21" s="10"/>
      <c r="G21" s="10"/>
      <c r="H21" s="10"/>
      <c r="I21" s="10"/>
      <c r="J21" s="10"/>
      <c r="K21" s="10"/>
      <c r="L21" s="10"/>
      <c r="M21" s="10"/>
      <c r="N21" s="10">
        <v>1.34</v>
      </c>
      <c r="O21" s="10"/>
      <c r="P21" s="10"/>
      <c r="Q21" s="10"/>
      <c r="R21" s="10"/>
      <c r="S21" s="29"/>
      <c r="T21" s="223" t="s">
        <v>8</v>
      </c>
      <c r="U21" s="223"/>
      <c r="V21" s="223"/>
      <c r="W21" s="22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9"/>
      <c r="AM21" s="223" t="s">
        <v>8</v>
      </c>
      <c r="AN21" s="223"/>
      <c r="AO21" s="223"/>
      <c r="AP21" s="223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29"/>
      <c r="BF21" s="223" t="s">
        <v>8</v>
      </c>
      <c r="BG21" s="223"/>
      <c r="BH21" s="223"/>
      <c r="BI21" s="22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23" t="s">
        <v>8</v>
      </c>
      <c r="BZ21" s="223"/>
      <c r="CA21" s="223"/>
      <c r="CB21" s="223"/>
      <c r="CC21" s="10"/>
      <c r="CD21" s="10">
        <v>1.34</v>
      </c>
      <c r="CE21" s="10">
        <v>1.34</v>
      </c>
      <c r="CF21" s="10"/>
      <c r="CG21" s="10"/>
      <c r="CH21" s="7">
        <f>SUM(CD21*CD29,CE21*CE29,CF29*CF21,CG21*CG29)/CH29</f>
        <v>0.6420469096094912</v>
      </c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223" t="s">
        <v>8</v>
      </c>
      <c r="CV21" s="223"/>
      <c r="CW21" s="223"/>
      <c r="CX21" s="10">
        <v>0</v>
      </c>
      <c r="CY21" s="7">
        <f>SUM(CC21*CC29,CH21*CH29,CX21*CX29)/CY29</f>
        <v>0.13078240983961184</v>
      </c>
      <c r="CZ21" s="10"/>
      <c r="DA21" s="223" t="s">
        <v>8</v>
      </c>
      <c r="DB21" s="223"/>
      <c r="DC21" s="223"/>
      <c r="DD21" s="223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223" t="s">
        <v>8</v>
      </c>
      <c r="DR21" s="223"/>
      <c r="DS21" s="223"/>
      <c r="DT21" s="223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>
        <v>0.7</v>
      </c>
      <c r="EP21" s="10"/>
      <c r="EQ21" s="10"/>
      <c r="ER21" s="10">
        <v>1.88</v>
      </c>
      <c r="ES21" s="10"/>
      <c r="ET21" s="10">
        <f>SUM(ER29*ER21,EQ29*EQ21,EP29*EP21,ES29*ES21)/ET29</f>
        <v>0.4045900981329609</v>
      </c>
      <c r="EU21" s="7">
        <f>SUM(EM21*EM29,EN21*EN29,ET21*ET29,EO21*EO29)/EU29</f>
        <v>0.2677018260113954</v>
      </c>
      <c r="EV21" s="92">
        <f>SUM(R21*R29,AK21*AK29,BD21*BD29,BW21*BW29,CY21*CY29,DO21*DO29,EH21*EH29,EU21*EU29)/EV29</f>
        <v>0.08023524531335756</v>
      </c>
      <c r="EW21" s="7" t="e">
        <f>SUM(EV21*EV29,'отс. 1 благ.'!FN21*'отс. 1 благ.'!FN29,'без отопл.'!U22*'без отопл.'!U30,#REF!*#REF!)/#REF!</f>
        <v>#REF!</v>
      </c>
      <c r="EZ21" s="55">
        <f>SUM(EV22)</f>
        <v>2.1996383609535135</v>
      </c>
      <c r="FA21" s="55">
        <f>SUM('отс. 1 благ.'!FN22)</f>
        <v>2.103078339737701</v>
      </c>
      <c r="FB21" s="55">
        <v>2.15</v>
      </c>
      <c r="FC21" s="6" t="e">
        <f>SUM(#REF!)</f>
        <v>#REF!</v>
      </c>
      <c r="FD21" s="55" t="e">
        <f>SUM(EW22)</f>
        <v>#REF!</v>
      </c>
      <c r="FE21" s="6">
        <v>1.98</v>
      </c>
      <c r="FF21" s="55" t="e">
        <f>SUM(FD21*FD26,FE21*FE26)/FF26</f>
        <v>#REF!</v>
      </c>
      <c r="FG21" s="6">
        <v>2.31</v>
      </c>
      <c r="FH21" s="6">
        <v>1.14</v>
      </c>
      <c r="FI21" s="6">
        <v>0</v>
      </c>
      <c r="FJ21" s="6">
        <v>1.93</v>
      </c>
    </row>
    <row r="22" spans="1:162" ht="25.5" customHeight="1">
      <c r="A22" s="29"/>
      <c r="B22" s="223" t="s">
        <v>159</v>
      </c>
      <c r="C22" s="223"/>
      <c r="D22" s="223"/>
      <c r="E22" s="223"/>
      <c r="F22" s="10">
        <v>2.15</v>
      </c>
      <c r="G22" s="10">
        <v>2.15</v>
      </c>
      <c r="H22" s="10">
        <v>2.15</v>
      </c>
      <c r="I22" s="10">
        <v>2.15</v>
      </c>
      <c r="J22" s="10">
        <v>2.15</v>
      </c>
      <c r="K22" s="10">
        <v>2.15</v>
      </c>
      <c r="L22" s="10">
        <v>2.15</v>
      </c>
      <c r="M22" s="10">
        <v>2.15</v>
      </c>
      <c r="N22" s="10">
        <v>2.15</v>
      </c>
      <c r="O22" s="10">
        <v>2.15</v>
      </c>
      <c r="P22" s="10">
        <v>2.15</v>
      </c>
      <c r="Q22" s="10">
        <v>2.15</v>
      </c>
      <c r="R22" s="10">
        <v>2.15</v>
      </c>
      <c r="S22" s="29"/>
      <c r="T22" s="223" t="s">
        <v>159</v>
      </c>
      <c r="U22" s="223"/>
      <c r="V22" s="223"/>
      <c r="W22" s="223"/>
      <c r="X22" s="10">
        <v>2.15</v>
      </c>
      <c r="Y22" s="10">
        <v>2.15</v>
      </c>
      <c r="Z22" s="10">
        <v>2.15</v>
      </c>
      <c r="AA22" s="10">
        <v>2.15</v>
      </c>
      <c r="AB22" s="10">
        <v>2.15</v>
      </c>
      <c r="AC22" s="10">
        <v>2.15</v>
      </c>
      <c r="AD22" s="10">
        <v>2.15</v>
      </c>
      <c r="AE22" s="10">
        <v>2.15</v>
      </c>
      <c r="AF22" s="10">
        <v>2.15</v>
      </c>
      <c r="AG22" s="10">
        <v>2.15</v>
      </c>
      <c r="AH22" s="10">
        <v>2.15</v>
      </c>
      <c r="AI22" s="10">
        <v>2.15</v>
      </c>
      <c r="AJ22" s="10">
        <v>2.15</v>
      </c>
      <c r="AK22" s="10">
        <v>2.15</v>
      </c>
      <c r="AL22" s="29"/>
      <c r="AM22" s="223" t="s">
        <v>159</v>
      </c>
      <c r="AN22" s="223"/>
      <c r="AO22" s="223"/>
      <c r="AP22" s="223"/>
      <c r="AQ22" s="10">
        <v>2.15</v>
      </c>
      <c r="AR22" s="10">
        <v>2.15</v>
      </c>
      <c r="AS22" s="10">
        <v>2.15</v>
      </c>
      <c r="AT22" s="10">
        <v>2.15</v>
      </c>
      <c r="AU22" s="10">
        <v>2.15</v>
      </c>
      <c r="AV22" s="10">
        <v>2.15</v>
      </c>
      <c r="AW22" s="10">
        <v>2.15</v>
      </c>
      <c r="AX22" s="10">
        <v>2.15</v>
      </c>
      <c r="AY22" s="10">
        <v>2.15</v>
      </c>
      <c r="AZ22" s="10">
        <v>2.15</v>
      </c>
      <c r="BA22" s="10">
        <v>2.15</v>
      </c>
      <c r="BB22" s="10">
        <v>2.15</v>
      </c>
      <c r="BC22" s="10">
        <v>2.15</v>
      </c>
      <c r="BD22" s="10">
        <v>2.15</v>
      </c>
      <c r="BE22" s="29"/>
      <c r="BF22" s="223" t="s">
        <v>159</v>
      </c>
      <c r="BG22" s="223"/>
      <c r="BH22" s="223"/>
      <c r="BI22" s="223"/>
      <c r="BJ22" s="10">
        <v>2.15</v>
      </c>
      <c r="BK22" s="10">
        <v>2.15</v>
      </c>
      <c r="BL22" s="10">
        <v>2.15</v>
      </c>
      <c r="BM22" s="10">
        <v>2.15</v>
      </c>
      <c r="BN22" s="10">
        <v>2.15</v>
      </c>
      <c r="BO22" s="10">
        <v>2.15</v>
      </c>
      <c r="BP22" s="10">
        <v>2.15</v>
      </c>
      <c r="BQ22" s="10">
        <v>2.15</v>
      </c>
      <c r="BR22" s="10">
        <v>2.15</v>
      </c>
      <c r="BS22" s="10">
        <v>2.15</v>
      </c>
      <c r="BT22" s="10">
        <v>2.15</v>
      </c>
      <c r="BU22" s="10">
        <v>2.15</v>
      </c>
      <c r="BV22" s="10">
        <v>2.15</v>
      </c>
      <c r="BW22" s="10">
        <v>2.15</v>
      </c>
      <c r="BX22" s="10"/>
      <c r="BY22" s="223" t="s">
        <v>159</v>
      </c>
      <c r="BZ22" s="223"/>
      <c r="CA22" s="223"/>
      <c r="CB22" s="223"/>
      <c r="CC22" s="10">
        <v>2.15</v>
      </c>
      <c r="CD22" s="10">
        <v>2.15</v>
      </c>
      <c r="CE22" s="10">
        <v>2.15</v>
      </c>
      <c r="CF22" s="10">
        <v>2.15</v>
      </c>
      <c r="CG22" s="10">
        <v>2.15</v>
      </c>
      <c r="CH22" s="7">
        <f>SUM(CD22*CD29,CE22*CE29,CF29*CF22,CG22*CG29)/CH29</f>
        <v>2.15</v>
      </c>
      <c r="CI22" s="10">
        <v>2.15</v>
      </c>
      <c r="CJ22" s="10">
        <v>2.15</v>
      </c>
      <c r="CK22" s="10">
        <v>2.15</v>
      </c>
      <c r="CL22" s="10">
        <v>2.15</v>
      </c>
      <c r="CM22" s="10">
        <v>2.15</v>
      </c>
      <c r="CN22" s="10">
        <v>2.15</v>
      </c>
      <c r="CO22" s="10">
        <v>2.15</v>
      </c>
      <c r="CP22" s="10">
        <v>2.15</v>
      </c>
      <c r="CQ22" s="10">
        <v>2.15</v>
      </c>
      <c r="CR22" s="10">
        <v>1.84</v>
      </c>
      <c r="CS22" s="10">
        <v>1.84</v>
      </c>
      <c r="CT22" s="10">
        <v>1.84</v>
      </c>
      <c r="CU22" s="223" t="s">
        <v>14</v>
      </c>
      <c r="CV22" s="223"/>
      <c r="CW22" s="223"/>
      <c r="CX22" s="10">
        <v>2.15</v>
      </c>
      <c r="CY22" s="10">
        <v>2.15</v>
      </c>
      <c r="CZ22" s="10"/>
      <c r="DA22" s="223" t="s">
        <v>159</v>
      </c>
      <c r="DB22" s="223"/>
      <c r="DC22" s="223"/>
      <c r="DD22" s="223"/>
      <c r="DE22" s="10">
        <v>2.15</v>
      </c>
      <c r="DF22" s="10">
        <v>2.15</v>
      </c>
      <c r="DG22" s="10">
        <v>2.15</v>
      </c>
      <c r="DH22" s="10">
        <v>2.15</v>
      </c>
      <c r="DI22" s="10">
        <v>2.15</v>
      </c>
      <c r="DJ22" s="10">
        <v>2.15</v>
      </c>
      <c r="DK22" s="10">
        <v>2.15</v>
      </c>
      <c r="DL22" s="10">
        <v>2.15</v>
      </c>
      <c r="DM22" s="10">
        <v>2.15</v>
      </c>
      <c r="DN22" s="10">
        <v>2.15</v>
      </c>
      <c r="DO22" s="10">
        <v>2.15</v>
      </c>
      <c r="DP22" s="10"/>
      <c r="DQ22" s="223" t="s">
        <v>159</v>
      </c>
      <c r="DR22" s="223"/>
      <c r="DS22" s="223"/>
      <c r="DT22" s="223"/>
      <c r="DU22" s="10">
        <v>2.15</v>
      </c>
      <c r="DV22" s="10">
        <v>2.15</v>
      </c>
      <c r="DW22" s="10">
        <v>2.15</v>
      </c>
      <c r="DX22" s="10">
        <v>2.15</v>
      </c>
      <c r="DY22" s="10">
        <v>2.15</v>
      </c>
      <c r="DZ22" s="10">
        <v>2.15</v>
      </c>
      <c r="EA22" s="10">
        <v>2.15</v>
      </c>
      <c r="EB22" s="10">
        <v>2.15</v>
      </c>
      <c r="EC22" s="10">
        <v>2.15</v>
      </c>
      <c r="ED22" s="10">
        <v>2.15</v>
      </c>
      <c r="EE22" s="10">
        <v>2.15</v>
      </c>
      <c r="EF22" s="10">
        <v>2.15</v>
      </c>
      <c r="EG22" s="10">
        <v>2.15</v>
      </c>
      <c r="EH22" s="10">
        <v>2.15</v>
      </c>
      <c r="EI22" s="10"/>
      <c r="EJ22" s="10">
        <v>2.15</v>
      </c>
      <c r="EK22" s="10">
        <v>2.15</v>
      </c>
      <c r="EL22" s="10">
        <v>2.15</v>
      </c>
      <c r="EM22" s="10">
        <v>2.15</v>
      </c>
      <c r="EN22" s="10">
        <v>2.15</v>
      </c>
      <c r="EO22" s="10">
        <v>2.15</v>
      </c>
      <c r="EP22" s="10">
        <v>2.15</v>
      </c>
      <c r="EQ22" s="10">
        <v>2.15</v>
      </c>
      <c r="ER22" s="10">
        <v>4.13</v>
      </c>
      <c r="ES22" s="10">
        <v>2.15</v>
      </c>
      <c r="ET22" s="10">
        <f>SUM(ER29*ER22,EQ29*EQ22,EP29*EP22,ES29*ES22)/ET29</f>
        <v>2.5761108480336503</v>
      </c>
      <c r="EU22" s="7">
        <f>SUM(EM22*EM29,EN22*EN29,ET22*ET29,EO22*EO29)/EU29</f>
        <v>2.3722381777689154</v>
      </c>
      <c r="EV22" s="92">
        <f>SUM(R22*R29,AK22*AK29,BD22*BD29,BW22*BW29,CY22*CY29,DO22*DO29,EH22*EH29,EU22*EU29)/EV29</f>
        <v>2.1996383609535135</v>
      </c>
      <c r="EW22" s="7" t="e">
        <f>SUM(EV22*EV29,'отс. 1 благ.'!FN22*'отс. 1 благ.'!FN29,'без отопл.'!U23*'без отопл.'!U30,#REF!*#REF!)/#REF!</f>
        <v>#REF!</v>
      </c>
      <c r="EZ22" s="6">
        <v>0.69</v>
      </c>
      <c r="FA22" s="6">
        <v>0.69</v>
      </c>
      <c r="FB22" s="6">
        <v>0.69</v>
      </c>
      <c r="FC22" s="80">
        <v>0.69</v>
      </c>
      <c r="FD22" s="80">
        <v>0.69</v>
      </c>
      <c r="FE22" s="80"/>
      <c r="FF22" s="55">
        <f>SUM(FD22*FD26,FE22*FE26)/FF26</f>
        <v>0.5265115031487376</v>
      </c>
    </row>
    <row r="23" spans="1:166" ht="24" customHeight="1">
      <c r="A23" s="29">
        <v>5</v>
      </c>
      <c r="B23" s="186" t="s">
        <v>5</v>
      </c>
      <c r="C23" s="186"/>
      <c r="D23" s="186"/>
      <c r="E23" s="186"/>
      <c r="F23" s="2">
        <v>1.86</v>
      </c>
      <c r="G23" s="2">
        <v>1.86</v>
      </c>
      <c r="H23" s="2">
        <v>1.86</v>
      </c>
      <c r="I23" s="2">
        <v>0</v>
      </c>
      <c r="J23" s="2">
        <f>SUM(I23*I29,H23*H29,G29*G23,F23*F29)/J29</f>
        <v>1.7626861335434314</v>
      </c>
      <c r="K23" s="2">
        <v>1.86</v>
      </c>
      <c r="L23" s="2">
        <v>1.86</v>
      </c>
      <c r="M23" s="2">
        <v>1.86</v>
      </c>
      <c r="N23" s="2">
        <v>1.86</v>
      </c>
      <c r="O23" s="2">
        <f>SUM(K23*K29,M29*M23,L23*L29)/O29</f>
        <v>1.7402096574991714</v>
      </c>
      <c r="P23" s="2">
        <v>1.86</v>
      </c>
      <c r="Q23" s="2">
        <v>1.86</v>
      </c>
      <c r="R23" s="2">
        <f>SUM(J23*J29,O23*O29,P29*P23,Q29*Q23)/R29</f>
        <v>1.7728202064658496</v>
      </c>
      <c r="S23" s="29">
        <v>5</v>
      </c>
      <c r="T23" s="186" t="s">
        <v>5</v>
      </c>
      <c r="U23" s="186"/>
      <c r="V23" s="186"/>
      <c r="W23" s="186"/>
      <c r="X23" s="2">
        <v>1.86</v>
      </c>
      <c r="Y23" s="2">
        <v>1.86</v>
      </c>
      <c r="Z23" s="2">
        <v>1.86</v>
      </c>
      <c r="AA23" s="2">
        <v>1.86</v>
      </c>
      <c r="AB23" s="2">
        <v>1.86</v>
      </c>
      <c r="AC23" s="2">
        <v>1.86</v>
      </c>
      <c r="AD23" s="2">
        <v>1.86</v>
      </c>
      <c r="AE23" s="2">
        <v>1.86</v>
      </c>
      <c r="AF23" s="2">
        <v>1.86</v>
      </c>
      <c r="AG23" s="2">
        <v>1.86</v>
      </c>
      <c r="AH23" s="2">
        <v>1.86</v>
      </c>
      <c r="AI23" s="2">
        <v>1.86</v>
      </c>
      <c r="AJ23" s="2">
        <v>1.86</v>
      </c>
      <c r="AK23" s="2">
        <v>1.86</v>
      </c>
      <c r="AL23" s="29">
        <v>5</v>
      </c>
      <c r="AM23" s="186" t="s">
        <v>5</v>
      </c>
      <c r="AN23" s="186"/>
      <c r="AO23" s="186"/>
      <c r="AP23" s="186"/>
      <c r="AQ23" s="2">
        <v>1.86</v>
      </c>
      <c r="AR23" s="2">
        <v>1.86</v>
      </c>
      <c r="AS23" s="2">
        <v>1.86</v>
      </c>
      <c r="AT23" s="2">
        <v>1.86</v>
      </c>
      <c r="AU23" s="2">
        <v>1.86</v>
      </c>
      <c r="AV23" s="2">
        <v>1.86</v>
      </c>
      <c r="AW23" s="2">
        <v>1.86</v>
      </c>
      <c r="AX23" s="2">
        <v>1.86</v>
      </c>
      <c r="AY23" s="2">
        <v>1.86</v>
      </c>
      <c r="AZ23" s="2">
        <v>1.86</v>
      </c>
      <c r="BA23" s="2">
        <v>1.86</v>
      </c>
      <c r="BB23" s="2">
        <v>1.86</v>
      </c>
      <c r="BC23" s="2">
        <v>1.86</v>
      </c>
      <c r="BD23" s="2">
        <v>1.86</v>
      </c>
      <c r="BE23" s="29">
        <v>5</v>
      </c>
      <c r="BF23" s="186" t="s">
        <v>5</v>
      </c>
      <c r="BG23" s="186"/>
      <c r="BH23" s="186"/>
      <c r="BI23" s="186"/>
      <c r="BJ23" s="2">
        <v>1.86</v>
      </c>
      <c r="BK23" s="2">
        <v>1.86</v>
      </c>
      <c r="BL23" s="2">
        <v>1.86</v>
      </c>
      <c r="BM23" s="2">
        <v>1.86</v>
      </c>
      <c r="BN23" s="2">
        <v>1.86</v>
      </c>
      <c r="BO23" s="2">
        <v>1.86</v>
      </c>
      <c r="BP23" s="2">
        <v>1.86</v>
      </c>
      <c r="BQ23" s="2">
        <v>1.86</v>
      </c>
      <c r="BR23" s="2">
        <v>1.86</v>
      </c>
      <c r="BS23" s="2">
        <v>1.86</v>
      </c>
      <c r="BT23" s="2">
        <v>1.86</v>
      </c>
      <c r="BU23" s="2">
        <v>1.86</v>
      </c>
      <c r="BV23" s="2">
        <v>1.86</v>
      </c>
      <c r="BW23" s="2">
        <v>1.86</v>
      </c>
      <c r="BX23" s="29">
        <v>5</v>
      </c>
      <c r="BY23" s="186" t="s">
        <v>5</v>
      </c>
      <c r="BZ23" s="186"/>
      <c r="CA23" s="186"/>
      <c r="CB23" s="186"/>
      <c r="CC23" s="2">
        <v>1.86</v>
      </c>
      <c r="CD23" s="2">
        <v>1.86</v>
      </c>
      <c r="CE23" s="2">
        <v>1.86</v>
      </c>
      <c r="CF23" s="2">
        <v>1.86</v>
      </c>
      <c r="CG23" s="2">
        <v>1.86</v>
      </c>
      <c r="CH23" s="2">
        <v>1.86</v>
      </c>
      <c r="CI23" s="2">
        <v>1.86</v>
      </c>
      <c r="CJ23" s="2">
        <v>1.86</v>
      </c>
      <c r="CK23" s="2">
        <v>1.86</v>
      </c>
      <c r="CL23" s="2">
        <v>1.86</v>
      </c>
      <c r="CM23" s="2">
        <v>1.86</v>
      </c>
      <c r="CN23" s="2">
        <v>1.86</v>
      </c>
      <c r="CO23" s="2">
        <v>1.86</v>
      </c>
      <c r="CP23" s="2">
        <v>1.86</v>
      </c>
      <c r="CQ23" s="2">
        <v>1.86</v>
      </c>
      <c r="CR23" s="2">
        <v>0</v>
      </c>
      <c r="CS23" s="2">
        <v>0</v>
      </c>
      <c r="CT23" s="2">
        <v>0</v>
      </c>
      <c r="CU23" s="186" t="s">
        <v>5</v>
      </c>
      <c r="CV23" s="186"/>
      <c r="CW23" s="186"/>
      <c r="CX23" s="2">
        <v>1.86</v>
      </c>
      <c r="CY23" s="2">
        <v>1.86</v>
      </c>
      <c r="CZ23" s="29">
        <v>5</v>
      </c>
      <c r="DA23" s="186" t="s">
        <v>5</v>
      </c>
      <c r="DB23" s="186"/>
      <c r="DC23" s="186"/>
      <c r="DD23" s="186"/>
      <c r="DE23" s="2">
        <v>1.86</v>
      </c>
      <c r="DF23" s="2">
        <v>1.86</v>
      </c>
      <c r="DG23" s="2">
        <v>1.86</v>
      </c>
      <c r="DH23" s="2">
        <v>1.86</v>
      </c>
      <c r="DI23" s="2">
        <v>1.86</v>
      </c>
      <c r="DJ23" s="2">
        <v>1.86</v>
      </c>
      <c r="DK23" s="2">
        <v>1.86</v>
      </c>
      <c r="DL23" s="2">
        <v>1.86</v>
      </c>
      <c r="DM23" s="2">
        <v>1.86</v>
      </c>
      <c r="DN23" s="2">
        <v>1.86</v>
      </c>
      <c r="DO23" s="2">
        <v>1.86</v>
      </c>
      <c r="DP23" s="29">
        <v>5</v>
      </c>
      <c r="DQ23" s="186" t="s">
        <v>5</v>
      </c>
      <c r="DR23" s="186"/>
      <c r="DS23" s="186"/>
      <c r="DT23" s="186"/>
      <c r="DU23" s="2">
        <v>1.86</v>
      </c>
      <c r="DV23" s="2">
        <v>1.86</v>
      </c>
      <c r="DW23" s="2">
        <v>1.86</v>
      </c>
      <c r="DX23" s="2">
        <v>1.86</v>
      </c>
      <c r="DY23" s="2">
        <v>1.86</v>
      </c>
      <c r="DZ23" s="2">
        <v>1.86</v>
      </c>
      <c r="EA23" s="2">
        <v>1.86</v>
      </c>
      <c r="EB23" s="47">
        <v>1.86</v>
      </c>
      <c r="EC23" s="47">
        <v>1.86</v>
      </c>
      <c r="ED23" s="47">
        <v>1.86</v>
      </c>
      <c r="EE23" s="47">
        <v>1.86</v>
      </c>
      <c r="EF23" s="47">
        <v>1.86</v>
      </c>
      <c r="EG23" s="47">
        <v>1.86</v>
      </c>
      <c r="EH23" s="47">
        <v>1.86</v>
      </c>
      <c r="EI23" s="29">
        <v>5</v>
      </c>
      <c r="EJ23" s="2">
        <v>1.86</v>
      </c>
      <c r="EK23" s="2">
        <v>1.86</v>
      </c>
      <c r="EL23" s="2">
        <v>1.86</v>
      </c>
      <c r="EM23" s="2">
        <v>1.86</v>
      </c>
      <c r="EN23" s="2">
        <v>1.86</v>
      </c>
      <c r="EO23" s="2">
        <v>1.86</v>
      </c>
      <c r="EP23" s="2">
        <v>1.86</v>
      </c>
      <c r="EQ23" s="2">
        <v>1.86</v>
      </c>
      <c r="ER23" s="2">
        <v>3.55</v>
      </c>
      <c r="ES23" s="2">
        <v>1.86</v>
      </c>
      <c r="ET23" s="10">
        <f>SUM(ER29*ER23,EQ29*EQ23,EP29*EP23,ES29*ES23)/ET29</f>
        <v>2.223700673321651</v>
      </c>
      <c r="EU23" s="7">
        <f>SUM(EM23*EM29,EN23*EN29,ET23*ET29,EO23*EO29)/EU29</f>
        <v>2.0496881416310444</v>
      </c>
      <c r="EV23" s="93">
        <f>SUM(R23*R29,AK23*AK29,BD23*BD29,BW23*BW29,CY23*CY29,DO23*DO29,EH23*EH29,EU23*EU29)/EV29</f>
        <v>1.8885516072884088</v>
      </c>
      <c r="EW23" s="7" t="e">
        <f>SUM(EV23*EV29,'отс. 1 благ.'!FN23*'отс. 1 благ.'!FN29,'без отопл.'!U24*'без отопл.'!U30,#REF!*#REF!)/#REF!</f>
        <v>#REF!</v>
      </c>
      <c r="EZ23" s="81">
        <f aca="true" t="shared" si="18" ref="EZ23:FE23">SUM(EZ21:EZ22)</f>
        <v>2.8896383609535135</v>
      </c>
      <c r="FA23" s="81">
        <f t="shared" si="18"/>
        <v>2.793078339737701</v>
      </c>
      <c r="FB23" s="81">
        <f t="shared" si="18"/>
        <v>2.84</v>
      </c>
      <c r="FC23" s="81" t="e">
        <f t="shared" si="18"/>
        <v>#REF!</v>
      </c>
      <c r="FD23" s="82" t="e">
        <f t="shared" si="18"/>
        <v>#REF!</v>
      </c>
      <c r="FE23" s="82">
        <f t="shared" si="18"/>
        <v>1.98</v>
      </c>
      <c r="FF23" s="82" t="e">
        <f>SUM(FD23*FD26,FE23*FE26)/FF26</f>
        <v>#REF!</v>
      </c>
      <c r="FG23" s="82">
        <v>2.69</v>
      </c>
      <c r="FH23" s="82">
        <v>1.28</v>
      </c>
      <c r="FI23" s="82">
        <f>SUM(FI21:FI22)</f>
        <v>0</v>
      </c>
      <c r="FJ23" s="82">
        <v>1.9</v>
      </c>
    </row>
    <row r="24" spans="1:153" ht="22.5" customHeight="1">
      <c r="A24" s="29">
        <v>6</v>
      </c>
      <c r="B24" s="186" t="s">
        <v>6</v>
      </c>
      <c r="C24" s="186"/>
      <c r="D24" s="186"/>
      <c r="E24" s="186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 t="s">
        <v>178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9">
        <v>6</v>
      </c>
      <c r="T24" s="186" t="s">
        <v>6</v>
      </c>
      <c r="U24" s="186"/>
      <c r="V24" s="186"/>
      <c r="W24" s="186"/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9">
        <v>6</v>
      </c>
      <c r="AM24" s="186" t="s">
        <v>6</v>
      </c>
      <c r="AN24" s="186"/>
      <c r="AO24" s="186"/>
      <c r="AP24" s="186"/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9">
        <v>6</v>
      </c>
      <c r="BF24" s="186" t="s">
        <v>6</v>
      </c>
      <c r="BG24" s="186"/>
      <c r="BH24" s="186"/>
      <c r="BI24" s="186"/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9">
        <v>6</v>
      </c>
      <c r="BY24" s="186" t="s">
        <v>6</v>
      </c>
      <c r="BZ24" s="186"/>
      <c r="CA24" s="186"/>
      <c r="CB24" s="186"/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186" t="s">
        <v>6</v>
      </c>
      <c r="CV24" s="186"/>
      <c r="CW24" s="186"/>
      <c r="CX24" s="2">
        <v>0</v>
      </c>
      <c r="CY24" s="2">
        <v>0</v>
      </c>
      <c r="CZ24" s="29">
        <v>6</v>
      </c>
      <c r="DA24" s="186" t="s">
        <v>6</v>
      </c>
      <c r="DB24" s="186"/>
      <c r="DC24" s="186"/>
      <c r="DD24" s="186"/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9">
        <v>6</v>
      </c>
      <c r="DQ24" s="186" t="s">
        <v>6</v>
      </c>
      <c r="DR24" s="186"/>
      <c r="DS24" s="186"/>
      <c r="DT24" s="186"/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29">
        <v>6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3.62</v>
      </c>
      <c r="ES24" s="2">
        <v>0</v>
      </c>
      <c r="ET24" s="10">
        <f>SUM(ER29*ER24,EQ29*EQ24,EP29*EP24,ES29*ES24)/ET29</f>
        <v>0.7790511464049567</v>
      </c>
      <c r="EU24" s="7">
        <f>SUM(EM24*EM29,EN24*EN29,ET24*ET29,EO24*EO29)/EU29</f>
        <v>0.40631424420377527</v>
      </c>
      <c r="EV24" s="93">
        <f>SUM(R24*R29,AK24*AK29,BD24*BD29,BW24*BW29,CY24*CY29,DO24*DO29,EH24*EH29,EU24*EU29)/EV29</f>
        <v>0.0907529629554132</v>
      </c>
      <c r="EW24" s="7" t="e">
        <f>SUM(EV24*EV29,'отс. 1 благ.'!FN24*'отс. 1 благ.'!FN29,'без отопл.'!U25*'без отопл.'!U30,#REF!*#REF!)/#REF!</f>
        <v>#REF!</v>
      </c>
    </row>
    <row r="25" spans="1:163" ht="21.75" customHeight="1">
      <c r="A25" s="29">
        <v>7</v>
      </c>
      <c r="B25" s="186" t="s">
        <v>21</v>
      </c>
      <c r="C25" s="186"/>
      <c r="D25" s="186"/>
      <c r="E25" s="186"/>
      <c r="F25" s="2">
        <v>3.07</v>
      </c>
      <c r="G25" s="2">
        <v>3.07</v>
      </c>
      <c r="H25" s="2">
        <v>3.07</v>
      </c>
      <c r="I25" s="2">
        <v>3.07</v>
      </c>
      <c r="J25" s="2">
        <v>3.07</v>
      </c>
      <c r="K25" s="2">
        <v>3.07</v>
      </c>
      <c r="L25" s="2">
        <v>3.07</v>
      </c>
      <c r="M25" s="2">
        <v>3.07</v>
      </c>
      <c r="N25" s="2">
        <v>3.44</v>
      </c>
      <c r="O25" s="2">
        <v>3.07</v>
      </c>
      <c r="P25" s="2">
        <v>3.07</v>
      </c>
      <c r="Q25" s="2">
        <v>3.07</v>
      </c>
      <c r="R25" s="2">
        <v>3.07</v>
      </c>
      <c r="S25" s="29">
        <v>7</v>
      </c>
      <c r="T25" s="186" t="s">
        <v>21</v>
      </c>
      <c r="U25" s="186"/>
      <c r="V25" s="186"/>
      <c r="W25" s="186"/>
      <c r="X25" s="2">
        <v>3.07</v>
      </c>
      <c r="Y25" s="2">
        <v>3.07</v>
      </c>
      <c r="Z25" s="2">
        <v>3.07</v>
      </c>
      <c r="AA25" s="2">
        <v>3.07</v>
      </c>
      <c r="AB25" s="2">
        <v>3.07</v>
      </c>
      <c r="AC25" s="2">
        <v>3.07</v>
      </c>
      <c r="AD25" s="2">
        <v>3.07</v>
      </c>
      <c r="AE25" s="2">
        <v>3.07</v>
      </c>
      <c r="AF25" s="2">
        <v>3.07</v>
      </c>
      <c r="AG25" s="2">
        <v>3.07</v>
      </c>
      <c r="AH25" s="2">
        <v>3.07</v>
      </c>
      <c r="AI25" s="2">
        <v>3.07</v>
      </c>
      <c r="AJ25" s="2">
        <v>3.07</v>
      </c>
      <c r="AK25" s="2">
        <v>3.07</v>
      </c>
      <c r="AL25" s="29">
        <v>7</v>
      </c>
      <c r="AM25" s="186" t="s">
        <v>21</v>
      </c>
      <c r="AN25" s="186"/>
      <c r="AO25" s="186"/>
      <c r="AP25" s="186"/>
      <c r="AQ25" s="2">
        <v>3.07</v>
      </c>
      <c r="AR25" s="2">
        <v>3.07</v>
      </c>
      <c r="AS25" s="2">
        <v>3.07</v>
      </c>
      <c r="AT25" s="2">
        <v>3.07</v>
      </c>
      <c r="AU25" s="2">
        <v>3.07</v>
      </c>
      <c r="AV25" s="2">
        <v>3.07</v>
      </c>
      <c r="AW25" s="2">
        <v>3.07</v>
      </c>
      <c r="AX25" s="2">
        <v>3.07</v>
      </c>
      <c r="AY25" s="2">
        <v>3.07</v>
      </c>
      <c r="AZ25" s="2">
        <v>3.07</v>
      </c>
      <c r="BA25" s="2">
        <v>3.07</v>
      </c>
      <c r="BB25" s="2">
        <v>3.07</v>
      </c>
      <c r="BC25" s="2">
        <v>3.07</v>
      </c>
      <c r="BD25" s="2">
        <v>3.07</v>
      </c>
      <c r="BE25" s="29">
        <v>7</v>
      </c>
      <c r="BF25" s="186" t="s">
        <v>21</v>
      </c>
      <c r="BG25" s="186"/>
      <c r="BH25" s="186"/>
      <c r="BI25" s="186"/>
      <c r="BJ25" s="2">
        <v>3.07</v>
      </c>
      <c r="BK25" s="2">
        <v>3.07</v>
      </c>
      <c r="BL25" s="2">
        <v>3.07</v>
      </c>
      <c r="BM25" s="2">
        <v>3.07</v>
      </c>
      <c r="BN25" s="2">
        <v>3.07</v>
      </c>
      <c r="BO25" s="2">
        <v>3.07</v>
      </c>
      <c r="BP25" s="2">
        <v>3.07</v>
      </c>
      <c r="BQ25" s="2">
        <v>3.07</v>
      </c>
      <c r="BR25" s="2">
        <v>3.07</v>
      </c>
      <c r="BS25" s="2">
        <v>3.07</v>
      </c>
      <c r="BT25" s="2">
        <v>3.07</v>
      </c>
      <c r="BU25" s="2">
        <v>3.07</v>
      </c>
      <c r="BV25" s="2">
        <v>3.07</v>
      </c>
      <c r="BW25" s="2">
        <v>3.07</v>
      </c>
      <c r="BX25" s="29">
        <v>7</v>
      </c>
      <c r="BY25" s="186" t="s">
        <v>21</v>
      </c>
      <c r="BZ25" s="186"/>
      <c r="CA25" s="186"/>
      <c r="CB25" s="186"/>
      <c r="CC25" s="2">
        <v>3.07</v>
      </c>
      <c r="CD25" s="2">
        <v>3.07</v>
      </c>
      <c r="CE25" s="2">
        <v>3.07</v>
      </c>
      <c r="CF25" s="2">
        <v>3.07</v>
      </c>
      <c r="CG25" s="2">
        <v>3.07</v>
      </c>
      <c r="CH25" s="2">
        <v>3.07</v>
      </c>
      <c r="CI25" s="2">
        <v>3.07</v>
      </c>
      <c r="CJ25" s="2">
        <v>3.07</v>
      </c>
      <c r="CK25" s="2">
        <v>3.07</v>
      </c>
      <c r="CL25" s="2">
        <v>3.07</v>
      </c>
      <c r="CM25" s="2">
        <v>3.07</v>
      </c>
      <c r="CN25" s="2">
        <v>3.07</v>
      </c>
      <c r="CO25" s="2">
        <v>3.07</v>
      </c>
      <c r="CP25" s="2">
        <v>3.07</v>
      </c>
      <c r="CQ25" s="2">
        <v>3.07</v>
      </c>
      <c r="CR25" s="2">
        <v>2.35</v>
      </c>
      <c r="CS25" s="2">
        <v>2.35</v>
      </c>
      <c r="CT25" s="2">
        <v>2.35</v>
      </c>
      <c r="CU25" s="186" t="s">
        <v>21</v>
      </c>
      <c r="CV25" s="186"/>
      <c r="CW25" s="186"/>
      <c r="CX25" s="2">
        <v>3.07</v>
      </c>
      <c r="CY25" s="2">
        <v>3.07</v>
      </c>
      <c r="CZ25" s="29">
        <v>7</v>
      </c>
      <c r="DA25" s="186" t="s">
        <v>21</v>
      </c>
      <c r="DB25" s="186"/>
      <c r="DC25" s="186"/>
      <c r="DD25" s="186"/>
      <c r="DE25" s="2">
        <v>3.07</v>
      </c>
      <c r="DF25" s="2">
        <v>3.07</v>
      </c>
      <c r="DG25" s="2">
        <v>3.07</v>
      </c>
      <c r="DH25" s="2">
        <v>3.07</v>
      </c>
      <c r="DI25" s="2">
        <v>3.07</v>
      </c>
      <c r="DJ25" s="2">
        <v>3.07</v>
      </c>
      <c r="DK25" s="2">
        <v>3.07</v>
      </c>
      <c r="DL25" s="2">
        <v>3.07</v>
      </c>
      <c r="DM25" s="2">
        <v>3.07</v>
      </c>
      <c r="DN25" s="2">
        <v>3.07</v>
      </c>
      <c r="DO25" s="2">
        <v>3.07</v>
      </c>
      <c r="DP25" s="29">
        <v>7</v>
      </c>
      <c r="DQ25" s="186" t="s">
        <v>21</v>
      </c>
      <c r="DR25" s="186"/>
      <c r="DS25" s="186"/>
      <c r="DT25" s="186"/>
      <c r="DU25" s="2">
        <v>3.07</v>
      </c>
      <c r="DV25" s="2">
        <v>3.07</v>
      </c>
      <c r="DW25" s="2">
        <v>3.07</v>
      </c>
      <c r="DX25" s="2">
        <v>3.07</v>
      </c>
      <c r="DY25" s="2">
        <v>3.07</v>
      </c>
      <c r="DZ25" s="2">
        <v>3.07</v>
      </c>
      <c r="EA25" s="2">
        <v>3.07</v>
      </c>
      <c r="EB25" s="2">
        <v>3.07</v>
      </c>
      <c r="EC25" s="2">
        <v>3.07</v>
      </c>
      <c r="ED25" s="2">
        <v>3.07</v>
      </c>
      <c r="EE25" s="2">
        <v>3.07</v>
      </c>
      <c r="EF25" s="2">
        <v>3.07</v>
      </c>
      <c r="EG25" s="2">
        <v>3.07</v>
      </c>
      <c r="EH25" s="2">
        <v>3.07</v>
      </c>
      <c r="EI25" s="29">
        <v>7</v>
      </c>
      <c r="EJ25" s="2">
        <v>3.07</v>
      </c>
      <c r="EK25" s="2">
        <v>3.07</v>
      </c>
      <c r="EL25" s="2">
        <v>3.07</v>
      </c>
      <c r="EM25" s="2">
        <v>3.07</v>
      </c>
      <c r="EN25" s="2">
        <v>3.07</v>
      </c>
      <c r="EO25" s="2">
        <v>3.07</v>
      </c>
      <c r="EP25" s="2">
        <v>3.07</v>
      </c>
      <c r="EQ25" s="2">
        <v>3.07</v>
      </c>
      <c r="ER25" s="2">
        <v>4.1</v>
      </c>
      <c r="ES25" s="2">
        <v>3.07</v>
      </c>
      <c r="ET25" s="10">
        <f>SUM(ER29*ER25,EQ29*EQ25,EP29*EP25,ES29*ES25)/ET29</f>
        <v>3.2916637239771003</v>
      </c>
      <c r="EU25" s="7">
        <f>SUM(EM25*EM29,EN25*EN29,ET25*ET29,EO25*EO29)/EU29</f>
        <v>3.185608749041405</v>
      </c>
      <c r="EV25" s="93">
        <f>SUM(R25*R29,AK25*AK29,BD25*BD29,BW25*BW29,CY25*CY29,DO25*DO29,EH25*EH29,EU25*EU29)/EV29</f>
        <v>3.0958219756475347</v>
      </c>
      <c r="EW25" s="7" t="e">
        <f>SUM(EV25*EV29,'отс. 1 благ.'!FN25*'отс. 1 благ.'!FN29,'без отопл.'!U26*'без отопл.'!U30,#REF!*#REF!)/#REF!</f>
        <v>#REF!</v>
      </c>
      <c r="FD25" s="51" t="e">
        <f>SUM(FD26)-FD29</f>
        <v>#REF!</v>
      </c>
      <c r="FG25" s="51" t="e">
        <f>SUM(FF26-FF29)</f>
        <v>#REF!</v>
      </c>
    </row>
    <row r="26" spans="1:162" ht="45.75" customHeight="1">
      <c r="A26" s="29">
        <v>8</v>
      </c>
      <c r="B26" s="186" t="s">
        <v>7</v>
      </c>
      <c r="C26" s="186"/>
      <c r="D26" s="186"/>
      <c r="E26" s="186"/>
      <c r="F26" s="2">
        <v>0</v>
      </c>
      <c r="G26" s="2">
        <v>0</v>
      </c>
      <c r="H26" s="2">
        <v>0</v>
      </c>
      <c r="I26" s="2">
        <v>0</v>
      </c>
      <c r="J26" s="2">
        <f>SUM(AT26)</f>
        <v>0</v>
      </c>
      <c r="K26" s="2">
        <v>1.1</v>
      </c>
      <c r="L26" s="2">
        <v>0</v>
      </c>
      <c r="M26" s="2">
        <v>0.17</v>
      </c>
      <c r="N26" s="2">
        <v>0</v>
      </c>
      <c r="O26" s="2">
        <f>SUM(K26*K29,M29*M26,L26*L29)/O29</f>
        <v>0.26495305800724966</v>
      </c>
      <c r="P26" s="2">
        <v>0</v>
      </c>
      <c r="Q26" s="2">
        <v>0</v>
      </c>
      <c r="R26" s="2">
        <f>SUM(J26*J29,O26*O29,P26*P29,Q26*Q29)/R29</f>
        <v>0.16085036864547553</v>
      </c>
      <c r="S26" s="29">
        <v>8</v>
      </c>
      <c r="T26" s="186" t="s">
        <v>7</v>
      </c>
      <c r="U26" s="186"/>
      <c r="V26" s="186"/>
      <c r="W26" s="186"/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f>SUM(CO26)</f>
        <v>0</v>
      </c>
      <c r="AK26" s="2">
        <f>SUM(CP26)</f>
        <v>0</v>
      </c>
      <c r="AL26" s="29">
        <v>8</v>
      </c>
      <c r="AM26" s="186" t="s">
        <v>7</v>
      </c>
      <c r="AN26" s="186"/>
      <c r="AO26" s="186"/>
      <c r="AP26" s="186"/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0.83</v>
      </c>
      <c r="AZ26" s="2">
        <f>SUM(AQ26*AQ29,AR26*AR29,AS26*AS29,AT26*AT29,AU26*AU29,AV26*AV29,AW26*AW29,AX26*AX29,AY26*AY29)/AZ29</f>
        <v>0.19103419553479795</v>
      </c>
      <c r="BA26" s="2">
        <v>0.41</v>
      </c>
      <c r="BB26" s="2">
        <v>0</v>
      </c>
      <c r="BC26" s="2">
        <f>SUM(BA29*BA26,BB29*BB26)/BC29</f>
        <v>0.2597764560359006</v>
      </c>
      <c r="BD26" s="2">
        <f>SUM(AZ26*AZ29,BC26*BC29)/BD29</f>
        <v>0.22085064521046724</v>
      </c>
      <c r="BE26" s="29">
        <v>8</v>
      </c>
      <c r="BF26" s="186" t="s">
        <v>7</v>
      </c>
      <c r="BG26" s="186"/>
      <c r="BH26" s="186"/>
      <c r="BI26" s="186"/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f>SUM(CW26)</f>
        <v>0</v>
      </c>
      <c r="BV26" s="2">
        <v>0</v>
      </c>
      <c r="BW26" s="2">
        <v>0</v>
      </c>
      <c r="BX26" s="29">
        <v>8</v>
      </c>
      <c r="BY26" s="186" t="s">
        <v>7</v>
      </c>
      <c r="BZ26" s="186"/>
      <c r="CA26" s="186"/>
      <c r="CB26" s="186"/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186" t="s">
        <v>7</v>
      </c>
      <c r="CV26" s="186"/>
      <c r="CW26" s="186"/>
      <c r="CX26" s="2">
        <f>SUM(CI29*CI26,CJ29*CJ26,CK29*CK26,CL29*CL26,CM29*CM26,CN29*CN26,CO29*CO26,CP29*CP26,CQ29*CQ26)/CX29</f>
        <v>0</v>
      </c>
      <c r="CY26" s="16">
        <f>SUM(CC26*CC29,CH26*CH29,CX26*CX29)/CY29</f>
        <v>0</v>
      </c>
      <c r="CZ26" s="29">
        <v>8</v>
      </c>
      <c r="DA26" s="186" t="s">
        <v>7</v>
      </c>
      <c r="DB26" s="186"/>
      <c r="DC26" s="186"/>
      <c r="DD26" s="186"/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0.31</v>
      </c>
      <c r="DN26" s="2">
        <f>SUM(DE26*DE29,DF26*DF29,DG26*DG29,DH26*DH29,DI26*DI29,DJ26*DJ29,DK26*DK29,DL26*DL29,DM26*DM29)/DN29</f>
        <v>0.13262949247125308</v>
      </c>
      <c r="DO26" s="2">
        <f>SUM(DN26)</f>
        <v>0.13262949247125308</v>
      </c>
      <c r="DP26" s="29">
        <v>8</v>
      </c>
      <c r="DQ26" s="186" t="s">
        <v>7</v>
      </c>
      <c r="DR26" s="186"/>
      <c r="DS26" s="186"/>
      <c r="DT26" s="186"/>
      <c r="DU26" s="2">
        <v>0</v>
      </c>
      <c r="DV26" s="2">
        <v>0</v>
      </c>
      <c r="DW26" s="2">
        <v>0.99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9">
        <v>8</v>
      </c>
      <c r="EJ26" s="2">
        <v>0</v>
      </c>
      <c r="EK26" s="2">
        <v>0.4</v>
      </c>
      <c r="EL26" s="2">
        <v>0</v>
      </c>
      <c r="EM26" s="2">
        <f>SUM(EJ26*EJ29,EK26*EK29,EL26*EL29)/EM29</f>
        <v>0.17483328275400548</v>
      </c>
      <c r="EN26" s="2">
        <v>1.2</v>
      </c>
      <c r="EO26" s="2">
        <v>0.78</v>
      </c>
      <c r="EP26" s="2">
        <v>0.49</v>
      </c>
      <c r="EQ26" s="2">
        <v>0.49</v>
      </c>
      <c r="ER26" s="2">
        <v>0.54</v>
      </c>
      <c r="ES26" s="2">
        <v>0.55</v>
      </c>
      <c r="ET26" s="10">
        <f>SUM(ER29*ER26,EQ29*EQ26,EP29*EP26,ES29*ES26)/ET29</f>
        <v>0.5215914656750259</v>
      </c>
      <c r="EU26" s="7">
        <f>SUM(EM26*EM29,EN26*EN29,ET26*ET29,EO26*EO29)/EU29</f>
        <v>0.4702608328189833</v>
      </c>
      <c r="EV26" s="93">
        <f>SUM(R26*R29,AK26*AK29,BD26*BD29,BW26*BW29,CY26*CY29,DO26*DO29,EH26*EH29,EU26*EU29)/EV29</f>
        <v>0.1681806977000536</v>
      </c>
      <c r="EW26" s="7" t="e">
        <f>SUM(EV26*EV29,'отс. 1 благ.'!FN26*'отс. 1 благ.'!FN29,'без отопл.'!U27*'без отопл.'!U30,#REF!*#REF!)/#REF!</f>
        <v>#REF!</v>
      </c>
      <c r="FD26" s="6">
        <v>131145.08</v>
      </c>
      <c r="FE26" s="6">
        <v>40722.21</v>
      </c>
      <c r="FF26" s="6">
        <f>SUM(FD26:FE26)</f>
        <v>171867.28999999998</v>
      </c>
    </row>
    <row r="27" spans="1:166" ht="15" customHeight="1">
      <c r="A27" s="29">
        <v>9</v>
      </c>
      <c r="B27" s="278" t="s">
        <v>113</v>
      </c>
      <c r="C27" s="279"/>
      <c r="D27" s="279"/>
      <c r="E27" s="280"/>
      <c r="F27" s="4"/>
      <c r="G27" s="4"/>
      <c r="H27" s="4"/>
      <c r="I27" s="4"/>
      <c r="J27" s="21"/>
      <c r="K27" s="4"/>
      <c r="L27" s="4"/>
      <c r="M27" s="4"/>
      <c r="N27" s="21"/>
      <c r="O27" s="2"/>
      <c r="P27" s="4"/>
      <c r="Q27" s="4"/>
      <c r="R27" s="2"/>
      <c r="S27" s="29">
        <v>9</v>
      </c>
      <c r="T27" s="278" t="s">
        <v>113</v>
      </c>
      <c r="U27" s="279"/>
      <c r="V27" s="279"/>
      <c r="W27" s="280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2"/>
      <c r="AK27" s="2"/>
      <c r="AL27" s="29">
        <v>9</v>
      </c>
      <c r="AM27" s="278" t="s">
        <v>113</v>
      </c>
      <c r="AN27" s="279"/>
      <c r="AO27" s="279"/>
      <c r="AP27" s="280"/>
      <c r="AQ27" s="4"/>
      <c r="AR27" s="4"/>
      <c r="AS27" s="4"/>
      <c r="AT27" s="4"/>
      <c r="AU27" s="4"/>
      <c r="AV27" s="4"/>
      <c r="AW27" s="4"/>
      <c r="AX27" s="4"/>
      <c r="AY27" s="4"/>
      <c r="AZ27" s="2"/>
      <c r="BA27" s="4"/>
      <c r="BB27" s="4"/>
      <c r="BC27" s="2"/>
      <c r="BD27" s="2"/>
      <c r="BE27" s="29">
        <v>9</v>
      </c>
      <c r="BF27" s="278" t="s">
        <v>113</v>
      </c>
      <c r="BG27" s="279"/>
      <c r="BH27" s="279"/>
      <c r="BI27" s="280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2"/>
      <c r="BV27" s="4"/>
      <c r="BW27" s="2"/>
      <c r="BX27" s="29">
        <v>9</v>
      </c>
      <c r="BY27" s="278" t="s">
        <v>113</v>
      </c>
      <c r="BZ27" s="279"/>
      <c r="CA27" s="279"/>
      <c r="CB27" s="280"/>
      <c r="CC27" s="4"/>
      <c r="CD27" s="2">
        <v>0.58</v>
      </c>
      <c r="CE27" s="2">
        <v>0.58</v>
      </c>
      <c r="CF27" s="4"/>
      <c r="CG27" s="2"/>
      <c r="CH27" s="16">
        <f>SUM(CD27*CD29,CF29*CF27,CG27*CG29,CE27*CE29)/CH29</f>
        <v>0.27790090117425736</v>
      </c>
      <c r="CI27" s="4"/>
      <c r="CJ27" s="4"/>
      <c r="CK27" s="4"/>
      <c r="CL27" s="4"/>
      <c r="CM27" s="4"/>
      <c r="CN27" s="4"/>
      <c r="CO27" s="4"/>
      <c r="CP27" s="4"/>
      <c r="CQ27" s="4"/>
      <c r="CR27" s="2"/>
      <c r="CS27" s="2"/>
      <c r="CT27" s="2"/>
      <c r="CU27" s="34"/>
      <c r="CV27" s="34"/>
      <c r="CW27" s="34"/>
      <c r="CX27" s="2">
        <v>0</v>
      </c>
      <c r="CY27" s="16">
        <f>SUM(CC27*CC29,CH27*CH29,CX27*CX29)/CY29</f>
        <v>0.05660731172162303</v>
      </c>
      <c r="CZ27" s="29">
        <v>9</v>
      </c>
      <c r="DA27" s="278" t="s">
        <v>113</v>
      </c>
      <c r="DB27" s="279"/>
      <c r="DC27" s="279"/>
      <c r="DD27" s="280"/>
      <c r="DE27" s="2"/>
      <c r="DF27" s="2"/>
      <c r="DG27" s="2"/>
      <c r="DH27" s="2"/>
      <c r="DI27" s="2"/>
      <c r="DJ27" s="2"/>
      <c r="DK27" s="2"/>
      <c r="DL27" s="4"/>
      <c r="DM27" s="4"/>
      <c r="DN27" s="2"/>
      <c r="DO27" s="2"/>
      <c r="DP27" s="29">
        <v>9</v>
      </c>
      <c r="DQ27" s="278" t="s">
        <v>113</v>
      </c>
      <c r="DR27" s="279"/>
      <c r="DS27" s="279"/>
      <c r="DT27" s="280"/>
      <c r="DU27" s="4"/>
      <c r="DV27" s="4"/>
      <c r="DW27" s="4"/>
      <c r="DX27" s="2"/>
      <c r="DY27" s="2"/>
      <c r="DZ27" s="4"/>
      <c r="EA27" s="2"/>
      <c r="EB27" s="2"/>
      <c r="EC27" s="2"/>
      <c r="ED27" s="2"/>
      <c r="EE27" s="2"/>
      <c r="EF27" s="2"/>
      <c r="EG27" s="2"/>
      <c r="EH27" s="2"/>
      <c r="EI27" s="29">
        <v>9</v>
      </c>
      <c r="EJ27" s="4"/>
      <c r="EK27" s="4"/>
      <c r="EL27" s="4"/>
      <c r="EM27" s="2"/>
      <c r="EN27" s="4"/>
      <c r="EO27" s="4"/>
      <c r="EP27" s="4"/>
      <c r="EQ27" s="4">
        <v>1.29</v>
      </c>
      <c r="ER27" s="2">
        <v>0</v>
      </c>
      <c r="ES27" s="4">
        <v>0</v>
      </c>
      <c r="ET27" s="10">
        <f>SUM(ER29*ER27,EQ29*EQ27,EP29*EP27,ES29*ES27)/ET29</f>
        <v>0.2827314019669717</v>
      </c>
      <c r="EU27" s="7">
        <f>SUM(EM27*EM29,EN27*EN29,ET27*ET29,EO27*EO29)/EU29</f>
        <v>0.14745860580913583</v>
      </c>
      <c r="EV27" s="93">
        <f>SUM(R27*R29,AK27*AK29,BD27*BD29,BW27*BW29,CY27*CY29,DO27*DO29,EH27*EH29,EU27*EU29)/EV29</f>
        <v>0.04178400159133354</v>
      </c>
      <c r="EW27" s="7" t="e">
        <f>SUM(EV27*EV29,'отс. 1 благ.'!FN27*'отс. 1 благ.'!FN29,'без отопл.'!U28*'без отопл.'!U30,#REF!*#REF!)/#REF!</f>
        <v>#REF!</v>
      </c>
      <c r="EZ27" s="75" t="s">
        <v>168</v>
      </c>
      <c r="FA27" s="76" t="s">
        <v>169</v>
      </c>
      <c r="FB27" s="74" t="s">
        <v>170</v>
      </c>
      <c r="FC27" s="74" t="s">
        <v>171</v>
      </c>
      <c r="FD27" s="74" t="s">
        <v>160</v>
      </c>
      <c r="FE27" s="74" t="s">
        <v>161</v>
      </c>
      <c r="FF27" s="74"/>
      <c r="FG27" s="74"/>
      <c r="FH27" s="74"/>
      <c r="FI27" s="74"/>
      <c r="FJ27" s="74"/>
    </row>
    <row r="28" spans="1:153" ht="26.25" customHeight="1">
      <c r="A28" s="21"/>
      <c r="B28" s="234" t="s">
        <v>31</v>
      </c>
      <c r="C28" s="234"/>
      <c r="D28" s="234"/>
      <c r="E28" s="234"/>
      <c r="F28" s="4">
        <f aca="true" t="shared" si="19" ref="F28:O28">SUM(F26,F25,F24,F23,F17,F16,F15,F8)</f>
        <v>16.04</v>
      </c>
      <c r="G28" s="4">
        <f t="shared" si="19"/>
        <v>16.04</v>
      </c>
      <c r="H28" s="4">
        <f t="shared" si="19"/>
        <v>16.04</v>
      </c>
      <c r="I28" s="4">
        <f t="shared" si="19"/>
        <v>14.180000000000001</v>
      </c>
      <c r="J28" s="4">
        <f t="shared" si="19"/>
        <v>15.942686133543432</v>
      </c>
      <c r="K28" s="4">
        <f t="shared" si="19"/>
        <v>17.14</v>
      </c>
      <c r="L28" s="4">
        <f t="shared" si="19"/>
        <v>16.04</v>
      </c>
      <c r="M28" s="4">
        <f>SUM(M26,M25,M24,M23,M17,M16,M15,M8)</f>
        <v>15.76</v>
      </c>
      <c r="N28" s="4">
        <f>SUM(N26,N25,N24,N23,N17,N16,N15,N8)</f>
        <v>16.8</v>
      </c>
      <c r="O28" s="4">
        <f t="shared" si="19"/>
        <v>15.884229498649477</v>
      </c>
      <c r="P28" s="4">
        <f>SUM(P26,P25,P24,P23,P17,P16,P15,P8)</f>
        <v>16.04</v>
      </c>
      <c r="Q28" s="4">
        <f>SUM(Q26,Q25,Q24,Q23,Q17,Q16,Q15,Q8)</f>
        <v>16.04</v>
      </c>
      <c r="R28" s="4">
        <f>SUM(R26,R25,R24,R23,R17,R16,R15,R8)</f>
        <v>15.930977009567409</v>
      </c>
      <c r="S28" s="21"/>
      <c r="T28" s="234" t="s">
        <v>31</v>
      </c>
      <c r="U28" s="234"/>
      <c r="V28" s="234"/>
      <c r="W28" s="234"/>
      <c r="X28" s="4">
        <f aca="true" t="shared" si="20" ref="X28:AI28">SUM(X26,X25,X24,X23,X17,X16,X15,X8)</f>
        <v>16.04</v>
      </c>
      <c r="Y28" s="4">
        <f t="shared" si="20"/>
        <v>16.04</v>
      </c>
      <c r="Z28" s="4">
        <f t="shared" si="20"/>
        <v>16.04</v>
      </c>
      <c r="AA28" s="4">
        <f t="shared" si="20"/>
        <v>16.04</v>
      </c>
      <c r="AB28" s="4">
        <f t="shared" si="20"/>
        <v>16.04</v>
      </c>
      <c r="AC28" s="4">
        <f t="shared" si="20"/>
        <v>16.04</v>
      </c>
      <c r="AD28" s="4">
        <f t="shared" si="20"/>
        <v>16.04</v>
      </c>
      <c r="AE28" s="4">
        <f t="shared" si="20"/>
        <v>16.04</v>
      </c>
      <c r="AF28" s="4">
        <f t="shared" si="20"/>
        <v>16.04</v>
      </c>
      <c r="AG28" s="4">
        <f t="shared" si="20"/>
        <v>16.04</v>
      </c>
      <c r="AH28" s="4">
        <f t="shared" si="20"/>
        <v>16.04</v>
      </c>
      <c r="AI28" s="4">
        <f t="shared" si="20"/>
        <v>16.04</v>
      </c>
      <c r="AJ28" s="4">
        <f>SUM(AJ26,AJ25,AJ24,AJ23,AJ17,AJ16,AJ15,AJ8)</f>
        <v>16.04</v>
      </c>
      <c r="AK28" s="4">
        <f>SUM(AK26,AK25,AK24,AK23,AK17,AK16,AK15,AK8)</f>
        <v>16.04</v>
      </c>
      <c r="AL28" s="21"/>
      <c r="AM28" s="234" t="s">
        <v>31</v>
      </c>
      <c r="AN28" s="234"/>
      <c r="AO28" s="234"/>
      <c r="AP28" s="234"/>
      <c r="AQ28" s="4">
        <f aca="true" t="shared" si="21" ref="AQ28:AY28">SUM(AQ26,AQ25,AQ24,AQ23,AQ17,AQ16,AQ15,AQ8)</f>
        <v>16.04</v>
      </c>
      <c r="AR28" s="4">
        <f t="shared" si="21"/>
        <v>16.04</v>
      </c>
      <c r="AS28" s="4">
        <f t="shared" si="21"/>
        <v>16.04</v>
      </c>
      <c r="AT28" s="4">
        <f t="shared" si="21"/>
        <v>16.04</v>
      </c>
      <c r="AU28" s="4">
        <f t="shared" si="21"/>
        <v>16.04</v>
      </c>
      <c r="AV28" s="4">
        <f t="shared" si="21"/>
        <v>16.04</v>
      </c>
      <c r="AW28" s="4">
        <f t="shared" si="21"/>
        <v>16.04</v>
      </c>
      <c r="AX28" s="4">
        <f t="shared" si="21"/>
        <v>16.04</v>
      </c>
      <c r="AY28" s="4">
        <f t="shared" si="21"/>
        <v>16.87</v>
      </c>
      <c r="AZ28" s="4">
        <f>SUM(AZ26,AZ25,AZ24,AZ23,AZ17,AZ16,AZ15,AZ8)</f>
        <v>16.231034195534797</v>
      </c>
      <c r="BA28" s="4">
        <f>SUM(BA26,BA25,BA24,BA23,BA17,BA16,BA15,BA8)</f>
        <v>16.45</v>
      </c>
      <c r="BB28" s="4">
        <f>SUM(BB26,BB25,BB24,BB23,BB17,BB16,BB15,BB8)</f>
        <v>16.04</v>
      </c>
      <c r="BC28" s="4">
        <f>SUM(BC26,BC25,BC24,BC23,BC17,BC16,BC15,BC8)</f>
        <v>16.2997764560359</v>
      </c>
      <c r="BD28" s="4">
        <f>SUM(BD26,BD25,BD24,BD23,BD17,BD16,BD15,BD8)</f>
        <v>16.260850645210468</v>
      </c>
      <c r="BE28" s="21"/>
      <c r="BF28" s="234" t="s">
        <v>31</v>
      </c>
      <c r="BG28" s="234"/>
      <c r="BH28" s="234"/>
      <c r="BI28" s="234"/>
      <c r="BJ28" s="4">
        <f aca="true" t="shared" si="22" ref="BJ28:BT28">SUM(BJ26,BJ25,BJ24,BJ23,BJ17,BJ16,BJ15,BJ8)</f>
        <v>16.04</v>
      </c>
      <c r="BK28" s="4">
        <f t="shared" si="22"/>
        <v>16.04</v>
      </c>
      <c r="BL28" s="4">
        <f t="shared" si="22"/>
        <v>16.04</v>
      </c>
      <c r="BM28" s="4">
        <f t="shared" si="22"/>
        <v>16.04</v>
      </c>
      <c r="BN28" s="4">
        <f t="shared" si="22"/>
        <v>16.04</v>
      </c>
      <c r="BO28" s="4">
        <f t="shared" si="22"/>
        <v>16.04</v>
      </c>
      <c r="BP28" s="4">
        <f t="shared" si="22"/>
        <v>16.04</v>
      </c>
      <c r="BQ28" s="4">
        <f t="shared" si="22"/>
        <v>16.04</v>
      </c>
      <c r="BR28" s="4">
        <f t="shared" si="22"/>
        <v>16.04</v>
      </c>
      <c r="BS28" s="4">
        <f t="shared" si="22"/>
        <v>16.04</v>
      </c>
      <c r="BT28" s="4">
        <f t="shared" si="22"/>
        <v>16.04</v>
      </c>
      <c r="BU28" s="4">
        <f>SUM(BU26,BU25,BU24,BU23,BU17,BU16,BU15,BU8)</f>
        <v>16.04</v>
      </c>
      <c r="BV28" s="4">
        <f>SUM(BV26,BV25,BV24,BV23,BV17,BV16,BV15,BV8)</f>
        <v>16.04</v>
      </c>
      <c r="BW28" s="4">
        <f>SUM(BW26,BW25,BW24,BW23,BW17,BW16,BW15,BW8)</f>
        <v>16.04</v>
      </c>
      <c r="BX28" s="21"/>
      <c r="BY28" s="234" t="s">
        <v>31</v>
      </c>
      <c r="BZ28" s="234"/>
      <c r="CA28" s="234"/>
      <c r="CB28" s="234"/>
      <c r="CC28" s="4">
        <f>SUM(CC26,CC25,CC24,CC23,CC17,CC16,CC15,CC8)</f>
        <v>16.04</v>
      </c>
      <c r="CD28" s="4">
        <f>SUM(CD27,CD26,CD25,CD24,CD23,CD17,CD16,CD15,CD8)</f>
        <v>17.01</v>
      </c>
      <c r="CE28" s="4">
        <f>SUM(CE27,CE26,CE25,CE24,CE23,CE17,CE16,CE15,CE8)</f>
        <v>17.01</v>
      </c>
      <c r="CF28" s="4">
        <f>SUM(CF26,CF25,CF24,CF23,CF17,CF16,CF15,CF8)</f>
        <v>16.04</v>
      </c>
      <c r="CG28" s="4">
        <f>SUM(CG26,CG25,CG24,CG23,CG17,CG16,CG15,CG8)</f>
        <v>16.04</v>
      </c>
      <c r="CH28" s="4">
        <f>SUM(CH27,CH26,CH25,CH24,CH23,CH17,CH16,CH15,CH8)</f>
        <v>16.504765300239708</v>
      </c>
      <c r="CI28" s="4">
        <f>SUM(CI26,CI25,CI24,CI23,CI17,CI16,CI15,CI8)</f>
        <v>15.100000000000001</v>
      </c>
      <c r="CJ28" s="4">
        <f>SUM(CJ26,CJ25,CJ24,CJ23,CJ17,CJ16,CJ15,CJ8)</f>
        <v>15.100000000000001</v>
      </c>
      <c r="CK28" s="4">
        <f>SUM(CK26,CK25,CK24,CK23,CK17,CK16,CK15,CK8)</f>
        <v>16.04</v>
      </c>
      <c r="CL28" s="4">
        <f aca="true" t="shared" si="23" ref="CL28:CQ28">SUM(CL26,CL25,CL24,CL23,CL17,CL16,CL15,CL8)</f>
        <v>16.04</v>
      </c>
      <c r="CM28" s="4">
        <f t="shared" si="23"/>
        <v>16.04</v>
      </c>
      <c r="CN28" s="4">
        <f t="shared" si="23"/>
        <v>16.8</v>
      </c>
      <c r="CO28" s="4">
        <f t="shared" si="23"/>
        <v>16.04</v>
      </c>
      <c r="CP28" s="4">
        <f t="shared" si="23"/>
        <v>16.04</v>
      </c>
      <c r="CQ28" s="4">
        <f t="shared" si="23"/>
        <v>16.04</v>
      </c>
      <c r="CR28" s="4">
        <f>SUM(CR26,CR25,CR24,CR23,CR17,CR16,CR15,CR8)</f>
        <v>12.010000000000002</v>
      </c>
      <c r="CS28" s="4">
        <f>SUM(CS26,CS25,CS24,CS23,CS17,CS16,CS15,CS8)</f>
        <v>12.010000000000002</v>
      </c>
      <c r="CT28" s="4">
        <f>SUM(CT26,CT25,CT24,CT23,CT17,CT16,CT15,CT8)</f>
        <v>12.010000000000002</v>
      </c>
      <c r="CU28" s="234" t="s">
        <v>31</v>
      </c>
      <c r="CV28" s="234"/>
      <c r="CW28" s="234"/>
      <c r="CX28" s="4">
        <f>SUM(CX26,CX25,CX24,CX23,CX17,CX16,CX15,CX8)</f>
        <v>16.04</v>
      </c>
      <c r="CY28" s="4">
        <f>SUM(CY27,CY26,CY25,CY24,CY23,CY17,CY16,CY15,CY8)</f>
        <v>16.13467084891375</v>
      </c>
      <c r="CZ28" s="21"/>
      <c r="DA28" s="234" t="s">
        <v>31</v>
      </c>
      <c r="DB28" s="234"/>
      <c r="DC28" s="234"/>
      <c r="DD28" s="234"/>
      <c r="DE28" s="4">
        <f>SUM(DE26,DE25,DE24,DE23,DE17,DE16,DE15,DE8)</f>
        <v>16.04</v>
      </c>
      <c r="DF28" s="4">
        <f aca="true" t="shared" si="24" ref="DF28:DK28">SUM(DF26,DF25,DF24,DF23,DF17,DF16,DF15,DF8)</f>
        <v>16.04</v>
      </c>
      <c r="DG28" s="4">
        <f t="shared" si="24"/>
        <v>16.04</v>
      </c>
      <c r="DH28" s="4">
        <f t="shared" si="24"/>
        <v>16.04</v>
      </c>
      <c r="DI28" s="4">
        <f t="shared" si="24"/>
        <v>16.04</v>
      </c>
      <c r="DJ28" s="4">
        <f t="shared" si="24"/>
        <v>16.04</v>
      </c>
      <c r="DK28" s="4">
        <f t="shared" si="24"/>
        <v>16.04</v>
      </c>
      <c r="DL28" s="4">
        <f>SUM(DL26,DL25,DL24,DL23,DL17,DL16,DL15,DL8)</f>
        <v>16.04</v>
      </c>
      <c r="DM28" s="4">
        <f>SUM(DM26,DM25,DM24,DM23,DM17,DM16,DM15,DM8)</f>
        <v>16.35</v>
      </c>
      <c r="DN28" s="4">
        <f>SUM(DN26,DN25,DN24,DN23,DN17,DN16,DN15,DN8)</f>
        <v>16.172629492471252</v>
      </c>
      <c r="DO28" s="4">
        <f>SUM(DO26,DO25,DO24,DO23,DO17,DO16,DO15,DO8)</f>
        <v>16.172629492471252</v>
      </c>
      <c r="DP28" s="21"/>
      <c r="DQ28" s="234" t="s">
        <v>31</v>
      </c>
      <c r="DR28" s="234"/>
      <c r="DS28" s="234"/>
      <c r="DT28" s="234"/>
      <c r="DU28" s="4">
        <f aca="true" t="shared" si="25" ref="DU28:EH28">SUM(DU26,DU25,DU24,DU23,DU17,DU16,DU15,DU8)</f>
        <v>16.04</v>
      </c>
      <c r="DV28" s="4">
        <f t="shared" si="25"/>
        <v>16.87</v>
      </c>
      <c r="DW28" s="4">
        <f t="shared" si="25"/>
        <v>17.86</v>
      </c>
      <c r="DX28" s="4">
        <f t="shared" si="25"/>
        <v>16.87</v>
      </c>
      <c r="DY28" s="4">
        <f t="shared" si="25"/>
        <v>16.04</v>
      </c>
      <c r="DZ28" s="4">
        <f t="shared" si="25"/>
        <v>15.100000000000001</v>
      </c>
      <c r="EA28" s="4">
        <f t="shared" si="25"/>
        <v>15.667363996637445</v>
      </c>
      <c r="EB28" s="4">
        <f t="shared" si="25"/>
        <v>13.400000000000002</v>
      </c>
      <c r="EC28" s="4">
        <f t="shared" si="25"/>
        <v>13.400000000000002</v>
      </c>
      <c r="ED28" s="4">
        <f t="shared" si="25"/>
        <v>13.400000000000002</v>
      </c>
      <c r="EE28" s="4">
        <f t="shared" si="25"/>
        <v>13.400000000000002</v>
      </c>
      <c r="EF28" s="4">
        <f t="shared" si="25"/>
        <v>13.400000000000002</v>
      </c>
      <c r="EG28" s="4">
        <f t="shared" si="25"/>
        <v>13.400000000000002</v>
      </c>
      <c r="EH28" s="4">
        <f t="shared" si="25"/>
        <v>15.0041359750739</v>
      </c>
      <c r="EI28" s="21"/>
      <c r="EJ28" s="4">
        <f aca="true" t="shared" si="26" ref="EJ28:EP28">SUM(EJ26,EJ25,EJ24,EJ23,EJ17,EJ16,EJ15,EJ8)</f>
        <v>15.24</v>
      </c>
      <c r="EK28" s="4">
        <f t="shared" si="26"/>
        <v>15.640000000000002</v>
      </c>
      <c r="EL28" s="4">
        <f t="shared" si="26"/>
        <v>16.04</v>
      </c>
      <c r="EM28" s="4">
        <f t="shared" si="26"/>
        <v>15.514908762674013</v>
      </c>
      <c r="EN28" s="4">
        <f t="shared" si="26"/>
        <v>17.24</v>
      </c>
      <c r="EO28" s="4">
        <f t="shared" si="26"/>
        <v>15.66</v>
      </c>
      <c r="EP28" s="4">
        <f t="shared" si="26"/>
        <v>16.53</v>
      </c>
      <c r="EQ28" s="4">
        <f>SUM(EQ27,EQ26,EQ25,EQ24,EQ23,EQ17,EQ16,EQ15,EQ8)</f>
        <v>17.82</v>
      </c>
      <c r="ER28" s="4">
        <f>SUM(ER27,ER26,ER25,ER24,ER23,ER17,ER16,ER15,ER8)</f>
        <v>29.269999999999996</v>
      </c>
      <c r="ES28" s="4">
        <f>SUM(ES27,ES26,ES25,ES24,ES23,ES17,ES16,ES15,ES8)</f>
        <v>17.59</v>
      </c>
      <c r="ET28" s="4">
        <f>SUM(ET27,ET26,ET25,ET24,ET23,ET17,ET16,ET15,ET8)</f>
        <v>19.92249087545084</v>
      </c>
      <c r="EU28" s="4">
        <f>SUM(EU27,EU26,EU25,EU24,EU23,EU17,EU16,EU15,EU8)</f>
        <v>17.93576746588096</v>
      </c>
      <c r="EV28" s="95">
        <f>SUM(EV27,EV26,EV25,EV24,EV23,EV17,EV16,EV15,EV8)+0.01</f>
        <v>16.395869084800633</v>
      </c>
      <c r="EW28" s="48" t="e">
        <f>SUM(EW27,EW26,EW25,EW24,EW23,EW17,EW16,EW15,EW8)</f>
        <v>#REF!</v>
      </c>
    </row>
    <row r="29" spans="1:166" s="74" customFormat="1" ht="12.75" customHeight="1">
      <c r="A29" s="61"/>
      <c r="B29" s="127" t="s">
        <v>32</v>
      </c>
      <c r="C29" s="127"/>
      <c r="D29" s="127"/>
      <c r="E29" s="127"/>
      <c r="F29" s="63">
        <v>708.6</v>
      </c>
      <c r="G29" s="63">
        <v>280.5</v>
      </c>
      <c r="H29" s="64">
        <v>1320.36</v>
      </c>
      <c r="I29" s="63">
        <v>127.5</v>
      </c>
      <c r="J29" s="62">
        <f>SUM(F29:I29)</f>
        <v>2436.96</v>
      </c>
      <c r="K29" s="65">
        <v>1212.8</v>
      </c>
      <c r="L29" s="65">
        <v>430.7</v>
      </c>
      <c r="M29" s="65">
        <v>7674.2</v>
      </c>
      <c r="N29" s="65">
        <v>641.4</v>
      </c>
      <c r="O29" s="65">
        <f>SUM(K29:N29)</f>
        <v>9959.1</v>
      </c>
      <c r="P29" s="65">
        <v>712.6</v>
      </c>
      <c r="Q29" s="66">
        <v>3295.99</v>
      </c>
      <c r="R29" s="65">
        <f>SUM(P29:Q29,O29,J29)</f>
        <v>16404.65</v>
      </c>
      <c r="S29" s="61"/>
      <c r="T29" s="127" t="s">
        <v>32</v>
      </c>
      <c r="U29" s="127"/>
      <c r="V29" s="127"/>
      <c r="W29" s="127"/>
      <c r="X29" s="65">
        <v>573.7</v>
      </c>
      <c r="Y29" s="65">
        <v>430.7</v>
      </c>
      <c r="Z29" s="65">
        <v>210</v>
      </c>
      <c r="AA29" s="65">
        <v>438.3</v>
      </c>
      <c r="AB29" s="65">
        <v>247.9</v>
      </c>
      <c r="AC29" s="65">
        <v>426.6</v>
      </c>
      <c r="AD29" s="66">
        <v>799.65</v>
      </c>
      <c r="AE29" s="65">
        <v>432.5</v>
      </c>
      <c r="AF29" s="65">
        <v>423.3</v>
      </c>
      <c r="AG29" s="65">
        <v>429.1</v>
      </c>
      <c r="AH29" s="65">
        <v>428.7</v>
      </c>
      <c r="AI29" s="65">
        <v>224</v>
      </c>
      <c r="AJ29" s="65">
        <f>SUM(X29:AI29)</f>
        <v>5064.450000000001</v>
      </c>
      <c r="AK29" s="65">
        <f>SUM(AJ29)</f>
        <v>5064.450000000001</v>
      </c>
      <c r="AL29" s="61"/>
      <c r="AM29" s="127" t="s">
        <v>32</v>
      </c>
      <c r="AN29" s="127"/>
      <c r="AO29" s="127"/>
      <c r="AP29" s="127"/>
      <c r="AQ29" s="65">
        <v>562</v>
      </c>
      <c r="AR29" s="65">
        <v>571.6</v>
      </c>
      <c r="AS29" s="65">
        <v>559.9</v>
      </c>
      <c r="AT29" s="65">
        <v>561.3</v>
      </c>
      <c r="AU29" s="65">
        <v>557.9</v>
      </c>
      <c r="AV29" s="65">
        <v>274.3</v>
      </c>
      <c r="AW29" s="65">
        <v>555.9</v>
      </c>
      <c r="AX29" s="65">
        <v>1532.8</v>
      </c>
      <c r="AY29" s="65">
        <v>1547.4</v>
      </c>
      <c r="AZ29" s="65">
        <f>SUM(AQ29:AY29)</f>
        <v>6723.1</v>
      </c>
      <c r="BA29" s="65">
        <v>3262.9</v>
      </c>
      <c r="BB29" s="65">
        <v>1886.87</v>
      </c>
      <c r="BC29" s="65">
        <f>SUM(BA29:BB29)</f>
        <v>5149.77</v>
      </c>
      <c r="BD29" s="65">
        <f>SUM(BC29,AZ29)</f>
        <v>11872.87</v>
      </c>
      <c r="BE29" s="61"/>
      <c r="BF29" s="127" t="s">
        <v>32</v>
      </c>
      <c r="BG29" s="127"/>
      <c r="BH29" s="127"/>
      <c r="BI29" s="127"/>
      <c r="BJ29" s="67">
        <v>756.2</v>
      </c>
      <c r="BK29" s="67">
        <v>575</v>
      </c>
      <c r="BL29" s="67">
        <v>781.9</v>
      </c>
      <c r="BM29" s="67">
        <v>560.6</v>
      </c>
      <c r="BN29" s="67">
        <v>997.6</v>
      </c>
      <c r="BO29" s="49">
        <v>276.3</v>
      </c>
      <c r="BP29" s="67">
        <v>573.6</v>
      </c>
      <c r="BQ29" s="67">
        <v>283.3</v>
      </c>
      <c r="BR29" s="67">
        <v>564.1</v>
      </c>
      <c r="BS29" s="67">
        <v>1502.1</v>
      </c>
      <c r="BT29" s="67">
        <v>1529.2</v>
      </c>
      <c r="BU29" s="67">
        <f>SUM(BJ29:BT29)</f>
        <v>8399.900000000001</v>
      </c>
      <c r="BV29" s="67">
        <v>1588.4</v>
      </c>
      <c r="BW29" s="67">
        <f>SUM(BU29:BV29)</f>
        <v>9988.300000000001</v>
      </c>
      <c r="BX29" s="61"/>
      <c r="BY29" s="127" t="s">
        <v>32</v>
      </c>
      <c r="BZ29" s="127"/>
      <c r="CA29" s="127"/>
      <c r="CB29" s="127"/>
      <c r="CC29" s="49">
        <v>2370.1</v>
      </c>
      <c r="CD29" s="49">
        <v>827.4</v>
      </c>
      <c r="CE29" s="49">
        <v>751.7</v>
      </c>
      <c r="CF29" s="49">
        <v>1438.8</v>
      </c>
      <c r="CG29" s="49">
        <v>277.8</v>
      </c>
      <c r="CH29" s="49">
        <f>SUM(CD29:CG29)</f>
        <v>3295.7</v>
      </c>
      <c r="CI29" s="49">
        <v>981</v>
      </c>
      <c r="CJ29" s="49">
        <v>1237.2</v>
      </c>
      <c r="CK29" s="49">
        <v>524.5</v>
      </c>
      <c r="CL29" s="49">
        <v>770.3</v>
      </c>
      <c r="CM29" s="49">
        <v>846.3</v>
      </c>
      <c r="CN29" s="49">
        <v>865</v>
      </c>
      <c r="CO29" s="49">
        <v>1284.3</v>
      </c>
      <c r="CP29" s="49">
        <v>1434.3</v>
      </c>
      <c r="CQ29" s="49">
        <v>2570.8</v>
      </c>
      <c r="CR29" s="49">
        <v>572.8</v>
      </c>
      <c r="CS29" s="49">
        <v>594.8</v>
      </c>
      <c r="CT29" s="49">
        <v>873.4</v>
      </c>
      <c r="CU29" s="127" t="s">
        <v>32</v>
      </c>
      <c r="CV29" s="127"/>
      <c r="CW29" s="127"/>
      <c r="CX29" s="50">
        <f>SUM(CI29:CQ29)</f>
        <v>10513.7</v>
      </c>
      <c r="CY29" s="50">
        <f>SUM(CX29,CH29,CC29)</f>
        <v>16179.500000000002</v>
      </c>
      <c r="CZ29" s="61"/>
      <c r="DA29" s="127" t="s">
        <v>32</v>
      </c>
      <c r="DB29" s="127"/>
      <c r="DC29" s="127"/>
      <c r="DD29" s="127"/>
      <c r="DE29" s="50">
        <v>367.6</v>
      </c>
      <c r="DF29" s="50">
        <v>295.7</v>
      </c>
      <c r="DG29" s="50">
        <v>405.4</v>
      </c>
      <c r="DH29" s="50">
        <v>374.1</v>
      </c>
      <c r="DI29" s="50">
        <v>640.3</v>
      </c>
      <c r="DJ29" s="50">
        <v>311.7</v>
      </c>
      <c r="DK29" s="69">
        <v>795.91</v>
      </c>
      <c r="DL29" s="50">
        <v>2311.1</v>
      </c>
      <c r="DM29" s="50">
        <v>4114</v>
      </c>
      <c r="DN29" s="70">
        <f>SUM(DE29:DM29)</f>
        <v>9615.81</v>
      </c>
      <c r="DO29" s="70">
        <f>SUM(DN29)</f>
        <v>9615.81</v>
      </c>
      <c r="DP29" s="61"/>
      <c r="DQ29" s="127" t="s">
        <v>32</v>
      </c>
      <c r="DR29" s="127"/>
      <c r="DS29" s="127"/>
      <c r="DT29" s="127"/>
      <c r="DU29" s="50">
        <v>1796.9</v>
      </c>
      <c r="DV29" s="50">
        <v>364</v>
      </c>
      <c r="DW29" s="50">
        <v>1300.3</v>
      </c>
      <c r="DX29" s="50">
        <f>SUM(DV29:DW29)</f>
        <v>1664.3</v>
      </c>
      <c r="DY29" s="50">
        <v>2010.4</v>
      </c>
      <c r="DZ29" s="50">
        <v>1320.4</v>
      </c>
      <c r="EA29" s="50">
        <f>SUM(DY29:DZ29)</f>
        <v>3330.8</v>
      </c>
      <c r="EB29" s="50">
        <v>924.2</v>
      </c>
      <c r="EC29" s="50">
        <v>1161.8</v>
      </c>
      <c r="ED29" s="50">
        <v>781.1</v>
      </c>
      <c r="EE29" s="50">
        <v>795.7</v>
      </c>
      <c r="EF29" s="50">
        <v>810.5</v>
      </c>
      <c r="EG29" s="50">
        <f>SUM(EB29:EF29)</f>
        <v>4473.3</v>
      </c>
      <c r="EH29" s="68">
        <f>SUM(DU29,DX29,EA29,EG29)</f>
        <v>11265.3</v>
      </c>
      <c r="EI29" s="61"/>
      <c r="EJ29" s="50">
        <v>3375.9</v>
      </c>
      <c r="EK29" s="50">
        <v>3370.2</v>
      </c>
      <c r="EL29" s="69">
        <v>964.56</v>
      </c>
      <c r="EM29" s="68">
        <f>SUM(EJ29:EL29)</f>
        <v>7710.66</v>
      </c>
      <c r="EN29" s="50">
        <v>1478.7</v>
      </c>
      <c r="EO29" s="50">
        <v>1872.3</v>
      </c>
      <c r="EP29" s="71">
        <v>2633.93</v>
      </c>
      <c r="EQ29" s="72">
        <v>2642.8</v>
      </c>
      <c r="ER29" s="73">
        <v>2595</v>
      </c>
      <c r="ES29" s="49">
        <v>4186.4</v>
      </c>
      <c r="ET29" s="73">
        <f>SUM(EP29:ES29)</f>
        <v>12058.13</v>
      </c>
      <c r="EU29" s="78">
        <f>SUM(EM29,EN29,ET29,EO29)</f>
        <v>23119.789999999997</v>
      </c>
      <c r="EV29" s="79">
        <f>SUM(EU29,EH29,DO29,CY29,BW29,BD29,AK29,R29)</f>
        <v>103510.66999999998</v>
      </c>
      <c r="EW29" s="79" t="e">
        <f>SUM(EV29+'отс. 1 благ.'!FN29+'без отопл.'!U30+#REF!)</f>
        <v>#REF!</v>
      </c>
      <c r="EY29" s="104" t="e">
        <f>SUM(EZ29:FC29)</f>
        <v>#REF!</v>
      </c>
      <c r="EZ29" s="77">
        <f>SUM(EV29)</f>
        <v>103510.66999999998</v>
      </c>
      <c r="FA29" s="6">
        <f>SUM('отс. 1 благ.'!FN29)</f>
        <v>20150.31</v>
      </c>
      <c r="FB29" s="6">
        <f>SUM('без отопл.'!U30)</f>
        <v>883.4</v>
      </c>
      <c r="FC29" s="6" t="e">
        <f>SUM(#REF!)</f>
        <v>#REF!</v>
      </c>
      <c r="FD29" s="77" t="e">
        <f>SUM(EZ29:FC29)</f>
        <v>#REF!</v>
      </c>
      <c r="FE29" s="6">
        <v>40939.41</v>
      </c>
      <c r="FF29" s="77" t="e">
        <f>SUM(FE29,FD29)</f>
        <v>#REF!</v>
      </c>
      <c r="FG29" s="6">
        <v>15426.91</v>
      </c>
      <c r="FH29" s="6">
        <v>1839.4</v>
      </c>
      <c r="FI29" s="6">
        <v>1708.6</v>
      </c>
      <c r="FJ29" s="6">
        <v>21747.3</v>
      </c>
    </row>
    <row r="30" spans="1:166" ht="12.75" customHeight="1">
      <c r="A30" s="31"/>
      <c r="B30" s="202" t="s">
        <v>30</v>
      </c>
      <c r="C30" s="202"/>
      <c r="D30" s="202"/>
      <c r="E30" s="202"/>
      <c r="F30" s="256" t="s">
        <v>164</v>
      </c>
      <c r="G30" s="257"/>
      <c r="H30" s="257"/>
      <c r="I30" s="257"/>
      <c r="J30" s="257"/>
      <c r="K30" s="257"/>
      <c r="L30" s="257"/>
      <c r="M30" s="313"/>
      <c r="N30" s="86"/>
      <c r="O30" s="58"/>
      <c r="P30" s="333">
        <v>41821</v>
      </c>
      <c r="Q30" s="257"/>
      <c r="R30" s="313"/>
      <c r="S30" s="31"/>
      <c r="T30" s="202" t="s">
        <v>30</v>
      </c>
      <c r="U30" s="202"/>
      <c r="V30" s="202"/>
      <c r="W30" s="202"/>
      <c r="X30" s="202" t="s">
        <v>164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59"/>
      <c r="AM30" s="202" t="s">
        <v>30</v>
      </c>
      <c r="AN30" s="202"/>
      <c r="AO30" s="202"/>
      <c r="AP30" s="202"/>
      <c r="AQ30" s="202" t="s">
        <v>164</v>
      </c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31"/>
      <c r="BF30" s="202" t="s">
        <v>30</v>
      </c>
      <c r="BG30" s="202"/>
      <c r="BH30" s="202"/>
      <c r="BI30" s="202"/>
      <c r="BJ30" s="256" t="s">
        <v>164</v>
      </c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313"/>
      <c r="BX30" s="21"/>
      <c r="BY30" s="202" t="s">
        <v>30</v>
      </c>
      <c r="BZ30" s="202"/>
      <c r="CA30" s="202"/>
      <c r="CB30" s="202"/>
      <c r="CC30" s="199" t="s">
        <v>164</v>
      </c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1"/>
      <c r="CZ30" s="31"/>
      <c r="DA30" s="202" t="s">
        <v>30</v>
      </c>
      <c r="DB30" s="202"/>
      <c r="DC30" s="202"/>
      <c r="DD30" s="202"/>
      <c r="DE30" s="203" t="s">
        <v>164</v>
      </c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52"/>
      <c r="DQ30" s="202" t="s">
        <v>30</v>
      </c>
      <c r="DR30" s="202"/>
      <c r="DS30" s="202"/>
      <c r="DT30" s="202"/>
      <c r="DU30" s="199" t="s">
        <v>164</v>
      </c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1"/>
      <c r="EI30" s="15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Z30" s="55">
        <f>SUM(EV28)</f>
        <v>16.395869084800633</v>
      </c>
      <c r="FA30" s="55">
        <f>SUM('отс. 1 благ.'!FN28)</f>
        <v>12.22696163979611</v>
      </c>
      <c r="FB30" s="55">
        <f>SUM('без отопл.'!U29)</f>
        <v>8.05</v>
      </c>
      <c r="FC30" s="55" t="e">
        <f>SUM(#REF!)</f>
        <v>#REF!</v>
      </c>
      <c r="FD30" s="56" t="e">
        <f>SUM(EZ29*EZ30,FA29*FA30,FB29*FB30,FC29*FC30)/FD29</f>
        <v>#REF!</v>
      </c>
      <c r="FE30" s="6">
        <v>13.16</v>
      </c>
      <c r="FF30" s="56" t="e">
        <f>SUM(FD30*FD29,FE30*FE29)/FF29</f>
        <v>#REF!</v>
      </c>
      <c r="FG30" s="6">
        <v>13.52</v>
      </c>
      <c r="FH30" s="55">
        <v>17.36</v>
      </c>
      <c r="FI30" s="6">
        <v>11.26</v>
      </c>
      <c r="FJ30" s="6">
        <v>12.71</v>
      </c>
    </row>
    <row r="31" spans="18:162" ht="12.75">
      <c r="R31" s="6"/>
      <c r="EY31" s="57" t="e">
        <f>SUM(EW29-EY29)</f>
        <v>#REF!</v>
      </c>
      <c r="EZ31" s="6">
        <v>0.69</v>
      </c>
      <c r="FA31" s="6">
        <v>0.69</v>
      </c>
      <c r="FB31" s="6">
        <v>0.69</v>
      </c>
      <c r="FC31" s="6">
        <v>0.69</v>
      </c>
      <c r="FD31" s="6">
        <v>0.69</v>
      </c>
      <c r="FF31" s="56" t="e">
        <f>SUM(FD31*FD29,FE31*FE29)/FF29</f>
        <v>#REF!</v>
      </c>
    </row>
    <row r="32" spans="1:166" ht="12.75">
      <c r="A32" s="6" t="s">
        <v>158</v>
      </c>
      <c r="R32" s="6"/>
      <c r="EZ32" s="82">
        <f aca="true" t="shared" si="27" ref="EZ32:FI32">SUM(EZ30:EZ31)</f>
        <v>17.085869084800635</v>
      </c>
      <c r="FA32" s="82">
        <f t="shared" si="27"/>
        <v>12.91696163979611</v>
      </c>
      <c r="FB32" s="82">
        <f t="shared" si="27"/>
        <v>8.74</v>
      </c>
      <c r="FC32" s="82" t="e">
        <f t="shared" si="27"/>
        <v>#REF!</v>
      </c>
      <c r="FD32" s="82" t="e">
        <f t="shared" si="27"/>
        <v>#REF!</v>
      </c>
      <c r="FE32" s="82">
        <f t="shared" si="27"/>
        <v>13.16</v>
      </c>
      <c r="FF32" s="82" t="e">
        <f t="shared" si="27"/>
        <v>#REF!</v>
      </c>
      <c r="FG32" s="82">
        <f t="shared" si="27"/>
        <v>13.52</v>
      </c>
      <c r="FH32" s="82">
        <f t="shared" si="27"/>
        <v>17.36</v>
      </c>
      <c r="FI32" s="82">
        <f t="shared" si="27"/>
        <v>11.26</v>
      </c>
      <c r="FJ32" s="82">
        <f>SUM(FJ30:IV31)</f>
        <v>12.71</v>
      </c>
    </row>
    <row r="33" spans="18:153" ht="12.75" hidden="1">
      <c r="R33" s="55">
        <f>SUM(J28*J29,O28*O29,P28*P29,Q28*Q29)/R29</f>
        <v>15.930977009567409</v>
      </c>
      <c r="AK33" s="6">
        <f>SUM(X28*X29,Y28*Y29,Z28*Z29,AA28*AA29,AB28*AB29,AC28*AC29,AD28*AD29,AE28*AE29,AF28*AF29,AG28*AG29,AH28*AH29,AI28*AI29)/AK29</f>
        <v>16.04</v>
      </c>
      <c r="BD33" s="55">
        <f>SUM(AZ28*AZ29,BC28*BC29)/BD29</f>
        <v>16.260850645210468</v>
      </c>
      <c r="BW33" s="6">
        <f>SUM(BU28*BU29,BV28*BV29)/BW29</f>
        <v>16.04</v>
      </c>
      <c r="CY33" s="55">
        <f>SUM(CC28*CC29,CH28*CH29,CX28*CX29)/CY29</f>
        <v>16.134670848913746</v>
      </c>
      <c r="DO33" s="55">
        <f>SUM(DN28*DN29)/DO29</f>
        <v>16.172629492471252</v>
      </c>
      <c r="EH33" s="55">
        <f>SUM(DU28*DU29,DX28*DX29,EA28*EA29,EG28*EG29)/EH29</f>
        <v>15.004135975073902</v>
      </c>
      <c r="EU33" s="55">
        <f>SUM(EM28*EM29,EN28*EN29,EO28*EO29,ET28*ET29)/EU29</f>
        <v>17.935767465880964</v>
      </c>
      <c r="EV33" s="96">
        <f>SUM(EU29*EU28,EH29*EH28,DO29*DO28,CY29*CY28,BW29*BW28,BD29*BD28,AK29*AK28,R29*R28)/EV29</f>
        <v>16.385869084800632</v>
      </c>
      <c r="EW33" s="55" t="e">
        <f>SUM(EV29*EV28,'отс. 1 благ.'!FN28*'отс. 1 благ.'!FN29,'без отопл.'!U29*'без отопл.'!U30,#REF!*#REF!)/#REF!</f>
        <v>#REF!</v>
      </c>
    </row>
    <row r="34" spans="18:51" ht="12.75" hidden="1">
      <c r="R34" s="6"/>
      <c r="AU34" s="331" t="s">
        <v>162</v>
      </c>
      <c r="AV34" s="331"/>
      <c r="AW34" s="331"/>
      <c r="AX34" s="331"/>
      <c r="AY34" s="60">
        <v>2200</v>
      </c>
    </row>
    <row r="35" spans="18:162" ht="12.75" hidden="1">
      <c r="R35" s="6"/>
      <c r="AW35" s="6" t="s">
        <v>163</v>
      </c>
      <c r="AY35" s="56">
        <f>SUM(AY34*7)/AY29/12</f>
        <v>0.8293481538925508</v>
      </c>
      <c r="FD35" s="55"/>
      <c r="FF35" s="56" t="e">
        <f>SUM(FD32*FD29,FE29*FE32)/FF29</f>
        <v>#REF!</v>
      </c>
    </row>
    <row r="36" spans="18:117" ht="26.25" customHeight="1" hidden="1">
      <c r="R36" s="6"/>
      <c r="DJ36" s="331" t="s">
        <v>162</v>
      </c>
      <c r="DK36" s="331"/>
      <c r="DL36" s="331"/>
      <c r="DM36" s="60">
        <v>2200</v>
      </c>
    </row>
    <row r="37" spans="18:117" ht="12.75" hidden="1">
      <c r="R37" s="6"/>
      <c r="DM37" s="56">
        <f>SUM(DM36*7)/DM29/12</f>
        <v>0.31194295900178254</v>
      </c>
    </row>
    <row r="38" spans="18:162" ht="12.75" hidden="1">
      <c r="R38" s="6"/>
      <c r="FD38" s="55"/>
      <c r="FE38" s="77" t="e">
        <f>SUM(FD29:FE29)</f>
        <v>#REF!</v>
      </c>
      <c r="FF38" s="6">
        <v>164842.39</v>
      </c>
    </row>
    <row r="39" ht="12.75">
      <c r="R39" s="6"/>
    </row>
    <row r="40" ht="12.75">
      <c r="R40" s="6"/>
    </row>
    <row r="41" spans="6:162" ht="12.75" hidden="1">
      <c r="F41" s="6" t="e">
        <f>SUM(#REF!)</f>
        <v>#REF!</v>
      </c>
      <c r="G41" s="6" t="e">
        <f>SUM(#REF!)</f>
        <v>#REF!</v>
      </c>
      <c r="H41" s="6" t="e">
        <f>SUM(#REF!)</f>
        <v>#REF!</v>
      </c>
      <c r="I41" s="6" t="e">
        <f>SUM(#REF!)</f>
        <v>#REF!</v>
      </c>
      <c r="K41" s="6" t="e">
        <f>SUM(#REF!)</f>
        <v>#REF!</v>
      </c>
      <c r="L41" s="6" t="e">
        <f>SUM(#REF!)</f>
        <v>#REF!</v>
      </c>
      <c r="M41" s="6" t="e">
        <f>SUM(#REF!)</f>
        <v>#REF!</v>
      </c>
      <c r="P41" s="6" t="e">
        <f>SUM(#REF!)</f>
        <v>#REF!</v>
      </c>
      <c r="Q41" s="6" t="e">
        <f>SUM(#REF!)</f>
        <v>#REF!</v>
      </c>
      <c r="R41" s="6"/>
      <c r="X41" s="6" t="e">
        <f>SUM(#REF!)</f>
        <v>#REF!</v>
      </c>
      <c r="Y41" s="6" t="e">
        <f>SUM(#REF!)</f>
        <v>#REF!</v>
      </c>
      <c r="Z41" s="6" t="e">
        <f>SUM(#REF!)</f>
        <v>#REF!</v>
      </c>
      <c r="AA41" s="6" t="e">
        <f>SUM(#REF!)</f>
        <v>#REF!</v>
      </c>
      <c r="AB41" s="6" t="e">
        <f>SUM(#REF!)</f>
        <v>#REF!</v>
      </c>
      <c r="AC41" s="6" t="e">
        <f>SUM(#REF!)</f>
        <v>#REF!</v>
      </c>
      <c r="AD41" s="6" t="e">
        <f>SUM(#REF!)</f>
        <v>#REF!</v>
      </c>
      <c r="AE41" s="6" t="e">
        <f>SUM(#REF!)</f>
        <v>#REF!</v>
      </c>
      <c r="AF41" s="6" t="e">
        <f>SUM(#REF!)</f>
        <v>#REF!</v>
      </c>
      <c r="AG41" s="6" t="e">
        <f>SUM(#REF!)</f>
        <v>#REF!</v>
      </c>
      <c r="AH41" s="6" t="e">
        <f>SUM(#REF!)</f>
        <v>#REF!</v>
      </c>
      <c r="AI41" s="6" t="e">
        <f>SUM(#REF!)</f>
        <v>#REF!</v>
      </c>
      <c r="AQ41" s="6" t="e">
        <f>SUM(#REF!)</f>
        <v>#REF!</v>
      </c>
      <c r="AR41" s="6" t="e">
        <f>SUM(#REF!)</f>
        <v>#REF!</v>
      </c>
      <c r="AS41" s="6" t="e">
        <f>SUM(#REF!)</f>
        <v>#REF!</v>
      </c>
      <c r="AT41" s="6" t="e">
        <f>SUM(#REF!)</f>
        <v>#REF!</v>
      </c>
      <c r="AU41" s="6" t="e">
        <f>SUM(#REF!)</f>
        <v>#REF!</v>
      </c>
      <c r="AV41" s="6" t="e">
        <f>SUM(#REF!)</f>
        <v>#REF!</v>
      </c>
      <c r="AW41" s="6" t="e">
        <f>SUM(#REF!)</f>
        <v>#REF!</v>
      </c>
      <c r="AX41" s="6" t="e">
        <f>SUM(#REF!)</f>
        <v>#REF!</v>
      </c>
      <c r="AY41" s="6" t="e">
        <f>SUM(#REF!)</f>
        <v>#REF!</v>
      </c>
      <c r="BA41" s="6" t="e">
        <f>SUM(#REF!)</f>
        <v>#REF!</v>
      </c>
      <c r="BB41" s="6" t="e">
        <f>SUM(#REF!)</f>
        <v>#REF!</v>
      </c>
      <c r="BJ41" s="6" t="e">
        <f>SUM(#REF!)</f>
        <v>#REF!</v>
      </c>
      <c r="BK41" s="6" t="e">
        <f>SUM(#REF!)</f>
        <v>#REF!</v>
      </c>
      <c r="BL41" s="6" t="e">
        <f>SUM(#REF!)</f>
        <v>#REF!</v>
      </c>
      <c r="BM41" s="6" t="e">
        <f>SUM(#REF!)</f>
        <v>#REF!</v>
      </c>
      <c r="BN41" s="6" t="e">
        <f>SUM(#REF!)</f>
        <v>#REF!</v>
      </c>
      <c r="BO41" s="6" t="e">
        <f>SUM(#REF!)</f>
        <v>#REF!</v>
      </c>
      <c r="BP41" s="6" t="e">
        <f>SUM(#REF!)</f>
        <v>#REF!</v>
      </c>
      <c r="BQ41" s="6" t="e">
        <f>SUM(#REF!)</f>
        <v>#REF!</v>
      </c>
      <c r="BR41" s="6" t="e">
        <f>SUM(#REF!)</f>
        <v>#REF!</v>
      </c>
      <c r="BS41" s="6" t="e">
        <f>SUM(#REF!)</f>
        <v>#REF!</v>
      </c>
      <c r="BT41" s="6" t="e">
        <f>SUM(#REF!)</f>
        <v>#REF!</v>
      </c>
      <c r="BV41" s="6" t="e">
        <f>SUM(#REF!)</f>
        <v>#REF!</v>
      </c>
      <c r="CC41" s="6" t="e">
        <f>SUM(#REF!)</f>
        <v>#REF!</v>
      </c>
      <c r="CD41" s="6" t="e">
        <f>SUM(#REF!)</f>
        <v>#REF!</v>
      </c>
      <c r="CE41" s="6" t="e">
        <f>SUM(#REF!)</f>
        <v>#REF!</v>
      </c>
      <c r="CF41" s="6" t="e">
        <f>SUM(#REF!)</f>
        <v>#REF!</v>
      </c>
      <c r="CG41" s="6" t="e">
        <f>SUM(#REF!)</f>
        <v>#REF!</v>
      </c>
      <c r="CI41" s="6" t="e">
        <f>SUM(#REF!)</f>
        <v>#REF!</v>
      </c>
      <c r="CJ41" s="6" t="e">
        <f>SUM(#REF!)</f>
        <v>#REF!</v>
      </c>
      <c r="CK41" s="6" t="e">
        <f>SUM(#REF!)</f>
        <v>#REF!</v>
      </c>
      <c r="CL41" s="6" t="e">
        <f>SUM(#REF!)</f>
        <v>#REF!</v>
      </c>
      <c r="CM41" s="6" t="e">
        <f>SUM(#REF!)</f>
        <v>#REF!</v>
      </c>
      <c r="CN41" s="6" t="e">
        <f>SUM(#REF!)</f>
        <v>#REF!</v>
      </c>
      <c r="CO41" s="6" t="e">
        <f>SUM(#REF!)</f>
        <v>#REF!</v>
      </c>
      <c r="CP41" s="6" t="e">
        <f>SUM(#REF!)</f>
        <v>#REF!</v>
      </c>
      <c r="CQ41" s="6" t="e">
        <f>SUM(#REF!)</f>
        <v>#REF!</v>
      </c>
      <c r="DE41" s="6" t="e">
        <f>SUM(#REF!)</f>
        <v>#REF!</v>
      </c>
      <c r="DF41" s="6" t="e">
        <f>SUM(#REF!)</f>
        <v>#REF!</v>
      </c>
      <c r="DG41" s="6" t="e">
        <f>SUM(#REF!)</f>
        <v>#REF!</v>
      </c>
      <c r="DH41" s="6" t="e">
        <f>SUM(#REF!)</f>
        <v>#REF!</v>
      </c>
      <c r="DI41" s="6" t="e">
        <f>SUM(#REF!)</f>
        <v>#REF!</v>
      </c>
      <c r="DJ41" s="6" t="e">
        <f>SUM(#REF!)</f>
        <v>#REF!</v>
      </c>
      <c r="DK41" s="6" t="e">
        <f>SUM(#REF!)</f>
        <v>#REF!</v>
      </c>
      <c r="DL41" s="6" t="e">
        <f>SUM(#REF!)</f>
        <v>#REF!</v>
      </c>
      <c r="DM41" s="6" t="e">
        <f>SUM(#REF!)</f>
        <v>#REF!</v>
      </c>
      <c r="DU41" s="6" t="e">
        <f>SUM(#REF!)</f>
        <v>#REF!</v>
      </c>
      <c r="DV41" s="6" t="e">
        <f>SUM(#REF!)</f>
        <v>#REF!</v>
      </c>
      <c r="DW41" s="6" t="e">
        <f>SUM(#REF!)</f>
        <v>#REF!</v>
      </c>
      <c r="DY41" s="6" t="e">
        <f>SUM(#REF!)</f>
        <v>#REF!</v>
      </c>
      <c r="DZ41" s="6" t="e">
        <f>SUM(#REF!)</f>
        <v>#REF!</v>
      </c>
      <c r="EB41" s="6" t="e">
        <f>SUM(#REF!)</f>
        <v>#REF!</v>
      </c>
      <c r="EC41" s="6" t="e">
        <f>SUM(#REF!)</f>
        <v>#REF!</v>
      </c>
      <c r="ED41" s="6" t="e">
        <f>SUM(#REF!)</f>
        <v>#REF!</v>
      </c>
      <c r="EE41" s="6" t="e">
        <f>SUM(#REF!)</f>
        <v>#REF!</v>
      </c>
      <c r="EF41" s="6" t="e">
        <f>SUM(#REF!)</f>
        <v>#REF!</v>
      </c>
      <c r="EJ41" s="6" t="e">
        <f>SUM(#REF!)</f>
        <v>#REF!</v>
      </c>
      <c r="EK41" s="6" t="e">
        <f>SUM(#REF!)</f>
        <v>#REF!</v>
      </c>
      <c r="EL41" s="6" t="e">
        <f>SUM(#REF!)</f>
        <v>#REF!</v>
      </c>
      <c r="EN41" s="6" t="e">
        <f>SUM(#REF!)</f>
        <v>#REF!</v>
      </c>
      <c r="EO41" s="6" t="e">
        <f>SUM(#REF!)</f>
        <v>#REF!</v>
      </c>
      <c r="EP41" s="6" t="e">
        <f>SUM(#REF!)</f>
        <v>#REF!</v>
      </c>
      <c r="EQ41" s="6" t="e">
        <f>SUM(#REF!)</f>
        <v>#REF!</v>
      </c>
      <c r="ER41" s="6" t="e">
        <f>SUM(#REF!)</f>
        <v>#REF!</v>
      </c>
      <c r="ES41" s="6" t="e">
        <f>SUM(#REF!)</f>
        <v>#REF!</v>
      </c>
      <c r="EV41" s="89" t="e">
        <f>SUM(F41:ES41)</f>
        <v>#REF!</v>
      </c>
      <c r="FD41" s="55"/>
      <c r="FF41" s="57" t="e">
        <f>SUM(FF29-FF38)</f>
        <v>#REF!</v>
      </c>
    </row>
    <row r="42" ht="12.75">
      <c r="R42" s="6"/>
    </row>
    <row r="43" spans="18:163" ht="12.75">
      <c r="R43" s="6"/>
      <c r="FD43" s="54"/>
      <c r="FG43" s="54"/>
    </row>
    <row r="44" spans="1:163" ht="12.75">
      <c r="A44" s="32"/>
      <c r="R44" s="6"/>
      <c r="FD44" s="57"/>
      <c r="FG44" s="56"/>
    </row>
    <row r="45" spans="1:18" ht="12.75">
      <c r="A45" s="32"/>
      <c r="R45" s="6"/>
    </row>
    <row r="46" ht="12.75">
      <c r="R46" s="6"/>
    </row>
    <row r="47" ht="12.75">
      <c r="R47" s="6"/>
    </row>
    <row r="48" ht="12.75">
      <c r="R48" s="6"/>
    </row>
    <row r="49" ht="12.75">
      <c r="R49" s="6"/>
    </row>
    <row r="50" ht="12.75">
      <c r="R50" s="6"/>
    </row>
    <row r="51" ht="12.75">
      <c r="R51" s="6"/>
    </row>
    <row r="52" ht="12.75">
      <c r="R52" s="6"/>
    </row>
    <row r="53" ht="12.75">
      <c r="R53" s="6"/>
    </row>
    <row r="54" ht="12.75">
      <c r="R54" s="6"/>
    </row>
    <row r="55" ht="12.75">
      <c r="R55" s="6"/>
    </row>
    <row r="56" ht="12.75">
      <c r="R56" s="6"/>
    </row>
    <row r="57" ht="12.75">
      <c r="R57" s="6"/>
    </row>
    <row r="58" ht="12.75">
      <c r="R58" s="6"/>
    </row>
    <row r="59" ht="12.75">
      <c r="R59" s="6"/>
    </row>
    <row r="60" ht="12.75">
      <c r="R60" s="6"/>
    </row>
    <row r="61" ht="12.75">
      <c r="R61" s="6"/>
    </row>
    <row r="62" ht="12.75">
      <c r="R62" s="6"/>
    </row>
    <row r="63" ht="12.75">
      <c r="R63" s="6"/>
    </row>
    <row r="64" ht="12.75">
      <c r="R64" s="6"/>
    </row>
    <row r="65" ht="12.75">
      <c r="R65" s="6"/>
    </row>
    <row r="66" ht="12.75">
      <c r="R66" s="6"/>
    </row>
    <row r="67" ht="12.75">
      <c r="R67" s="6"/>
    </row>
    <row r="68" ht="12.75">
      <c r="R68" s="6"/>
    </row>
    <row r="69" ht="12.75">
      <c r="R69" s="6"/>
    </row>
    <row r="70" ht="12.75">
      <c r="R70" s="6"/>
    </row>
    <row r="71" ht="12.75">
      <c r="R71" s="6"/>
    </row>
    <row r="72" ht="12.75">
      <c r="R72" s="6"/>
    </row>
    <row r="73" ht="12.75">
      <c r="R73" s="6"/>
    </row>
    <row r="74" ht="12.75">
      <c r="R74" s="6"/>
    </row>
    <row r="75" ht="12.75">
      <c r="R75" s="6"/>
    </row>
    <row r="76" ht="12.75">
      <c r="R76" s="6"/>
    </row>
    <row r="77" ht="12.75">
      <c r="R77" s="6"/>
    </row>
    <row r="78" ht="12.75">
      <c r="R78" s="6"/>
    </row>
    <row r="79" ht="12.75">
      <c r="R79" s="6"/>
    </row>
    <row r="80" ht="12.75">
      <c r="R80" s="6"/>
    </row>
    <row r="81" ht="12.75">
      <c r="R81" s="6"/>
    </row>
    <row r="82" ht="12.75">
      <c r="R82" s="6"/>
    </row>
    <row r="83" ht="12.75">
      <c r="R83" s="6"/>
    </row>
    <row r="84" ht="12.75">
      <c r="R84" s="6"/>
    </row>
    <row r="85" ht="12.75">
      <c r="R85" s="6"/>
    </row>
    <row r="86" ht="12.75">
      <c r="R86" s="6"/>
    </row>
    <row r="87" ht="12.75">
      <c r="R87" s="6"/>
    </row>
    <row r="88" ht="12.75">
      <c r="R88" s="6"/>
    </row>
    <row r="89" ht="12.75">
      <c r="R89" s="6"/>
    </row>
    <row r="90" ht="12.75">
      <c r="R90" s="6"/>
    </row>
    <row r="91" ht="12.75">
      <c r="R91" s="6"/>
    </row>
    <row r="92" ht="12.75">
      <c r="R92" s="6"/>
    </row>
    <row r="93" ht="12.75">
      <c r="R93" s="6"/>
    </row>
    <row r="94" ht="12.75">
      <c r="R94" s="6"/>
    </row>
    <row r="95" ht="12.75">
      <c r="R95" s="6"/>
    </row>
    <row r="96" ht="12.75">
      <c r="R96" s="6"/>
    </row>
    <row r="97" ht="12.75">
      <c r="R97" s="6"/>
    </row>
    <row r="98" ht="12.75">
      <c r="R98" s="6"/>
    </row>
    <row r="99" ht="12.75">
      <c r="R99" s="6"/>
    </row>
    <row r="100" ht="12.75">
      <c r="R100" s="6"/>
    </row>
    <row r="101" ht="12.75">
      <c r="R101" s="6"/>
    </row>
    <row r="102" ht="12.75">
      <c r="R102" s="6"/>
    </row>
    <row r="103" ht="12.75">
      <c r="R103" s="6"/>
    </row>
    <row r="104" ht="12.75">
      <c r="R104" s="6"/>
    </row>
    <row r="105" ht="12.75">
      <c r="R105" s="6"/>
    </row>
    <row r="106" ht="12.75">
      <c r="R106" s="6"/>
    </row>
    <row r="107" ht="12.75">
      <c r="R107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  <row r="119" ht="12.75">
      <c r="R119" s="6"/>
    </row>
    <row r="120" ht="12.75">
      <c r="R120" s="6"/>
    </row>
    <row r="121" ht="12.75">
      <c r="R121" s="6"/>
    </row>
    <row r="122" ht="12.75">
      <c r="R122" s="6"/>
    </row>
    <row r="123" ht="12.75">
      <c r="R123" s="6"/>
    </row>
    <row r="124" ht="12.75">
      <c r="R124" s="6"/>
    </row>
    <row r="125" ht="12.75">
      <c r="R125" s="6"/>
    </row>
    <row r="126" ht="12.75">
      <c r="R126" s="6"/>
    </row>
    <row r="127" ht="12.75">
      <c r="R127" s="6"/>
    </row>
    <row r="128" ht="12.75">
      <c r="R128" s="6"/>
    </row>
    <row r="129" ht="12.75">
      <c r="R129" s="6"/>
    </row>
    <row r="130" ht="12.75">
      <c r="R130" s="6"/>
    </row>
    <row r="131" ht="12.75">
      <c r="R131" s="6"/>
    </row>
    <row r="132" ht="12.75">
      <c r="R132" s="6"/>
    </row>
    <row r="133" ht="12.75">
      <c r="R133" s="6"/>
    </row>
    <row r="134" ht="12.75">
      <c r="R134" s="6"/>
    </row>
    <row r="135" ht="12.75">
      <c r="R135" s="6"/>
    </row>
    <row r="136" ht="12.75">
      <c r="R136" s="6"/>
    </row>
    <row r="137" ht="12.75">
      <c r="R137" s="6"/>
    </row>
    <row r="138" ht="12.75">
      <c r="R138" s="6"/>
    </row>
    <row r="139" ht="12.75">
      <c r="R139" s="6"/>
    </row>
    <row r="140" ht="12.75">
      <c r="R140" s="6"/>
    </row>
    <row r="141" ht="12.75">
      <c r="R141" s="6"/>
    </row>
    <row r="142" ht="12.75">
      <c r="R142" s="6"/>
    </row>
    <row r="143" ht="12.75">
      <c r="R143" s="6"/>
    </row>
    <row r="144" ht="12.75">
      <c r="R144" s="6"/>
    </row>
    <row r="145" ht="12.75">
      <c r="R145" s="6"/>
    </row>
    <row r="146" ht="12.75">
      <c r="R146" s="6"/>
    </row>
    <row r="147" ht="12.75">
      <c r="R147" s="6"/>
    </row>
    <row r="148" ht="12.75">
      <c r="R148" s="6"/>
    </row>
    <row r="149" ht="12.75">
      <c r="R149" s="6"/>
    </row>
    <row r="150" ht="12.75">
      <c r="R150" s="6"/>
    </row>
    <row r="151" ht="12.75">
      <c r="R151" s="6"/>
    </row>
    <row r="152" ht="12.75">
      <c r="R152" s="6"/>
    </row>
    <row r="153" ht="12.75">
      <c r="R153" s="6"/>
    </row>
    <row r="154" ht="12.75">
      <c r="R154" s="6"/>
    </row>
    <row r="155" ht="12.75">
      <c r="R155" s="6"/>
    </row>
    <row r="156" ht="12.75">
      <c r="R156" s="6"/>
    </row>
    <row r="157" ht="12.75">
      <c r="R157" s="6"/>
    </row>
    <row r="158" ht="12.75">
      <c r="R158" s="6"/>
    </row>
    <row r="159" ht="12.75">
      <c r="R159" s="6"/>
    </row>
    <row r="160" ht="12.75">
      <c r="R160" s="6"/>
    </row>
    <row r="161" ht="12.75">
      <c r="R161" s="6"/>
    </row>
    <row r="162" ht="12.75">
      <c r="R162" s="6"/>
    </row>
    <row r="163" ht="12.75">
      <c r="R163" s="6"/>
    </row>
    <row r="164" ht="12.75">
      <c r="R164" s="6"/>
    </row>
    <row r="165" ht="12.75">
      <c r="R165" s="6"/>
    </row>
    <row r="166" ht="12.75">
      <c r="R166" s="6"/>
    </row>
    <row r="167" ht="12.75">
      <c r="R167" s="6"/>
    </row>
    <row r="168" ht="12.75">
      <c r="R168" s="6"/>
    </row>
    <row r="169" ht="12.75">
      <c r="R169" s="6"/>
    </row>
    <row r="170" ht="12.75">
      <c r="R170" s="6"/>
    </row>
    <row r="171" ht="12.75">
      <c r="R171" s="6"/>
    </row>
    <row r="172" ht="12.75">
      <c r="R172" s="6"/>
    </row>
    <row r="173" ht="12.75">
      <c r="R173" s="6"/>
    </row>
    <row r="174" ht="12.75">
      <c r="R174" s="6"/>
    </row>
    <row r="175" ht="12.75">
      <c r="R175" s="6"/>
    </row>
    <row r="176" ht="12.75">
      <c r="R176" s="6"/>
    </row>
    <row r="177" ht="12.75">
      <c r="R177" s="6"/>
    </row>
    <row r="178" ht="12.75">
      <c r="R178" s="6"/>
    </row>
    <row r="179" ht="12.75">
      <c r="R179" s="6"/>
    </row>
    <row r="180" ht="12.75">
      <c r="R180" s="6"/>
    </row>
    <row r="181" ht="12.75">
      <c r="R181" s="6"/>
    </row>
    <row r="182" ht="12.75">
      <c r="R182" s="6"/>
    </row>
    <row r="183" ht="12.75">
      <c r="R183" s="6"/>
    </row>
    <row r="184" ht="12.75">
      <c r="R184" s="6"/>
    </row>
    <row r="185" ht="12.75">
      <c r="R185" s="6"/>
    </row>
    <row r="186" ht="12.75">
      <c r="R186" s="6"/>
    </row>
    <row r="187" ht="12.75">
      <c r="R187" s="6"/>
    </row>
    <row r="188" ht="12.75">
      <c r="R188" s="6"/>
    </row>
    <row r="189" ht="12.75">
      <c r="R189" s="6"/>
    </row>
    <row r="190" ht="12.75">
      <c r="R190" s="6"/>
    </row>
    <row r="191" ht="12.75">
      <c r="R191" s="6"/>
    </row>
    <row r="192" ht="12.75">
      <c r="R192" s="6"/>
    </row>
    <row r="193" ht="12.75">
      <c r="R193" s="6"/>
    </row>
    <row r="194" ht="12.75">
      <c r="R194" s="6"/>
    </row>
    <row r="195" ht="12.75">
      <c r="R195" s="6"/>
    </row>
    <row r="196" ht="12.75">
      <c r="R196" s="6"/>
    </row>
    <row r="197" ht="12.75">
      <c r="R197" s="6"/>
    </row>
    <row r="198" ht="12.75">
      <c r="R198" s="6"/>
    </row>
    <row r="199" ht="12.75">
      <c r="R199" s="6"/>
    </row>
    <row r="200" ht="12.75">
      <c r="R200" s="6"/>
    </row>
    <row r="201" ht="12.75">
      <c r="R201" s="6"/>
    </row>
    <row r="202" ht="12.75">
      <c r="R202" s="6"/>
    </row>
    <row r="203" ht="12.75">
      <c r="R203" s="6"/>
    </row>
    <row r="204" ht="12.75">
      <c r="R204" s="6"/>
    </row>
    <row r="205" ht="12.75">
      <c r="R205" s="6"/>
    </row>
    <row r="206" ht="12.75">
      <c r="R206" s="6"/>
    </row>
    <row r="207" ht="12.75">
      <c r="R207" s="6"/>
    </row>
    <row r="208" ht="12.75">
      <c r="R208" s="6"/>
    </row>
    <row r="209" ht="12.75">
      <c r="R209" s="6"/>
    </row>
    <row r="210" ht="12.75">
      <c r="R210" s="6"/>
    </row>
    <row r="211" ht="12.75">
      <c r="R211" s="6"/>
    </row>
    <row r="212" ht="12.75">
      <c r="R212" s="6"/>
    </row>
    <row r="213" ht="12.75">
      <c r="R213" s="6"/>
    </row>
    <row r="214" ht="12.75">
      <c r="R214" s="6"/>
    </row>
    <row r="215" ht="12.75">
      <c r="R215" s="6"/>
    </row>
    <row r="216" ht="12.75">
      <c r="R216" s="6"/>
    </row>
    <row r="217" ht="12.75">
      <c r="R217" s="6"/>
    </row>
    <row r="218" ht="12.75">
      <c r="R218" s="6"/>
    </row>
    <row r="219" ht="12.75">
      <c r="R219" s="6"/>
    </row>
    <row r="220" ht="12.75">
      <c r="R220" s="6"/>
    </row>
    <row r="221" ht="12.75">
      <c r="R221" s="6"/>
    </row>
    <row r="222" ht="12.75">
      <c r="R222" s="6"/>
    </row>
    <row r="223" ht="12.75">
      <c r="R223" s="6"/>
    </row>
    <row r="224" ht="12.75">
      <c r="R224" s="6"/>
    </row>
    <row r="225" ht="12.75">
      <c r="R225" s="6"/>
    </row>
    <row r="226" ht="12.75">
      <c r="R226" s="6"/>
    </row>
    <row r="227" ht="12.75">
      <c r="R227" s="6"/>
    </row>
    <row r="228" ht="12.75">
      <c r="R228" s="6"/>
    </row>
    <row r="229" ht="12.75">
      <c r="R229" s="6"/>
    </row>
    <row r="230" ht="12.75">
      <c r="R230" s="6"/>
    </row>
    <row r="231" ht="12.75">
      <c r="R231" s="6"/>
    </row>
    <row r="232" ht="12.75">
      <c r="R232" s="6"/>
    </row>
    <row r="233" ht="12.75">
      <c r="R233" s="6"/>
    </row>
    <row r="234" ht="12.75">
      <c r="R234" s="6"/>
    </row>
    <row r="235" ht="12.75">
      <c r="R235" s="6"/>
    </row>
    <row r="236" ht="12.75">
      <c r="R236" s="6"/>
    </row>
    <row r="237" ht="12.75">
      <c r="R237" s="6"/>
    </row>
    <row r="238" ht="12.75">
      <c r="R238" s="6"/>
    </row>
    <row r="239" ht="12.75">
      <c r="R239" s="6"/>
    </row>
    <row r="240" ht="12.75">
      <c r="R240" s="6"/>
    </row>
    <row r="241" ht="12.75">
      <c r="R241" s="6"/>
    </row>
    <row r="242" ht="12.75">
      <c r="R242" s="6"/>
    </row>
    <row r="243" ht="12.75">
      <c r="R243" s="6"/>
    </row>
    <row r="244" ht="12.75">
      <c r="R244" s="6"/>
    </row>
    <row r="245" ht="12.75">
      <c r="R245" s="6"/>
    </row>
    <row r="246" ht="12.75">
      <c r="R246" s="6"/>
    </row>
    <row r="247" ht="12.75">
      <c r="R247" s="6"/>
    </row>
    <row r="248" ht="12.75">
      <c r="R248" s="6"/>
    </row>
    <row r="249" ht="12.75">
      <c r="R249" s="6"/>
    </row>
    <row r="250" ht="12.75">
      <c r="R250" s="6"/>
    </row>
    <row r="251" ht="12.75">
      <c r="R251" s="6"/>
    </row>
    <row r="252" ht="12.75">
      <c r="R252" s="6"/>
    </row>
    <row r="253" ht="12.75">
      <c r="R253" s="6"/>
    </row>
    <row r="254" ht="12.75">
      <c r="R254" s="6"/>
    </row>
    <row r="255" ht="12.75">
      <c r="R255" s="6"/>
    </row>
    <row r="256" ht="12.75">
      <c r="R256" s="6"/>
    </row>
    <row r="257" ht="12.75">
      <c r="R257" s="6"/>
    </row>
    <row r="258" ht="12.75">
      <c r="R258" s="6"/>
    </row>
    <row r="259" ht="12.75">
      <c r="R259" s="6"/>
    </row>
    <row r="260" ht="12.75">
      <c r="R260" s="6"/>
    </row>
    <row r="261" ht="12.75">
      <c r="R261" s="6"/>
    </row>
    <row r="262" ht="12.75">
      <c r="R262" s="6"/>
    </row>
    <row r="263" ht="12.75">
      <c r="R263" s="6"/>
    </row>
    <row r="264" ht="12.75">
      <c r="R264" s="6"/>
    </row>
    <row r="265" ht="12.75">
      <c r="R265" s="6"/>
    </row>
    <row r="266" ht="12.75">
      <c r="R266" s="6"/>
    </row>
    <row r="267" ht="12.75">
      <c r="R267" s="6"/>
    </row>
    <row r="268" ht="12.75">
      <c r="R268" s="6"/>
    </row>
    <row r="269" ht="12.75">
      <c r="R269" s="6"/>
    </row>
    <row r="270" ht="12.75">
      <c r="R270" s="6"/>
    </row>
    <row r="271" ht="12.75">
      <c r="R271" s="6"/>
    </row>
    <row r="272" ht="12.75">
      <c r="R272" s="6"/>
    </row>
    <row r="273" ht="12.75">
      <c r="R273" s="6"/>
    </row>
    <row r="274" ht="12.75">
      <c r="R274" s="6"/>
    </row>
    <row r="275" ht="12.75">
      <c r="R275" s="6"/>
    </row>
    <row r="276" ht="12.75">
      <c r="R276" s="6"/>
    </row>
    <row r="277" ht="12.75">
      <c r="R277" s="6"/>
    </row>
    <row r="278" ht="12.75">
      <c r="R278" s="6"/>
    </row>
    <row r="279" ht="12.75">
      <c r="R279" s="6"/>
    </row>
    <row r="280" ht="12.75">
      <c r="R280" s="6"/>
    </row>
    <row r="281" ht="12.75">
      <c r="R281" s="6"/>
    </row>
    <row r="282" ht="12.75">
      <c r="R282" s="6"/>
    </row>
    <row r="283" ht="12.75">
      <c r="R283" s="6"/>
    </row>
    <row r="284" ht="12.75">
      <c r="R284" s="6"/>
    </row>
    <row r="285" ht="12.75">
      <c r="R285" s="6"/>
    </row>
    <row r="286" ht="12.75">
      <c r="R286" s="6"/>
    </row>
    <row r="287" ht="12.75">
      <c r="R287" s="6"/>
    </row>
    <row r="288" ht="12.75">
      <c r="R288" s="6"/>
    </row>
    <row r="289" ht="12.75">
      <c r="R289" s="6"/>
    </row>
    <row r="290" ht="12.75">
      <c r="R290" s="6"/>
    </row>
    <row r="291" ht="12.75">
      <c r="R291" s="6"/>
    </row>
    <row r="292" ht="12.75">
      <c r="R292" s="6"/>
    </row>
    <row r="293" ht="12.75">
      <c r="R293" s="6"/>
    </row>
    <row r="294" ht="12.75">
      <c r="R294" s="6"/>
    </row>
    <row r="295" ht="12.75">
      <c r="R295" s="6"/>
    </row>
    <row r="296" ht="12.75">
      <c r="R296" s="6"/>
    </row>
    <row r="297" ht="12.75">
      <c r="R297" s="6"/>
    </row>
    <row r="298" ht="12.75">
      <c r="R298" s="6"/>
    </row>
    <row r="299" ht="12.75">
      <c r="R299" s="6"/>
    </row>
    <row r="300" ht="12.75">
      <c r="R300" s="6"/>
    </row>
    <row r="301" ht="12.75">
      <c r="R301" s="6"/>
    </row>
    <row r="302" ht="12.75">
      <c r="R302" s="6"/>
    </row>
    <row r="303" ht="12.75">
      <c r="R303" s="6"/>
    </row>
    <row r="304" ht="12.75">
      <c r="R304" s="6"/>
    </row>
    <row r="305" ht="12.75">
      <c r="R305" s="6"/>
    </row>
    <row r="306" ht="12.75">
      <c r="R306" s="6"/>
    </row>
    <row r="307" ht="12.75">
      <c r="R307" s="6"/>
    </row>
    <row r="308" ht="12.75">
      <c r="R308" s="6"/>
    </row>
    <row r="309" ht="12.75">
      <c r="R309" s="6"/>
    </row>
    <row r="310" ht="12.75">
      <c r="R310" s="6"/>
    </row>
    <row r="311" ht="12.75">
      <c r="R311" s="6"/>
    </row>
    <row r="312" ht="12.75">
      <c r="R312" s="6"/>
    </row>
    <row r="313" ht="12.75">
      <c r="R313" s="6"/>
    </row>
    <row r="314" ht="12.75">
      <c r="R314" s="6"/>
    </row>
    <row r="315" ht="12.75">
      <c r="R315" s="6"/>
    </row>
    <row r="316" ht="12.75">
      <c r="R316" s="6"/>
    </row>
    <row r="317" ht="12.75">
      <c r="R317" s="6"/>
    </row>
    <row r="318" ht="12.75">
      <c r="R318" s="6"/>
    </row>
    <row r="319" ht="12.75">
      <c r="R319" s="6"/>
    </row>
    <row r="320" ht="12.75">
      <c r="R320" s="6"/>
    </row>
    <row r="321" ht="12.75">
      <c r="R321" s="6"/>
    </row>
    <row r="322" ht="12.75">
      <c r="R322" s="6"/>
    </row>
    <row r="323" ht="12.75">
      <c r="R323" s="6"/>
    </row>
    <row r="324" ht="12.75">
      <c r="R324" s="6"/>
    </row>
    <row r="325" ht="12.75">
      <c r="R325" s="6"/>
    </row>
    <row r="326" ht="12.75">
      <c r="R326" s="6"/>
    </row>
    <row r="327" ht="12.75">
      <c r="R327" s="6"/>
    </row>
    <row r="328" ht="12.75">
      <c r="R328" s="6"/>
    </row>
    <row r="329" ht="12.75">
      <c r="R329" s="6"/>
    </row>
    <row r="330" ht="12.75">
      <c r="R330" s="6"/>
    </row>
    <row r="331" ht="12.75">
      <c r="R331" s="6"/>
    </row>
    <row r="332" ht="12.75">
      <c r="R332" s="6"/>
    </row>
    <row r="333" ht="12.75">
      <c r="R333" s="6"/>
    </row>
    <row r="334" ht="12.75">
      <c r="R334" s="6"/>
    </row>
    <row r="335" ht="12.75">
      <c r="R335" s="6"/>
    </row>
    <row r="336" ht="12.75">
      <c r="R336" s="6"/>
    </row>
    <row r="337" ht="12.75">
      <c r="R337" s="6"/>
    </row>
    <row r="338" ht="12.75">
      <c r="R338" s="6"/>
    </row>
    <row r="339" ht="12.75">
      <c r="R339" s="6"/>
    </row>
    <row r="340" ht="12.75">
      <c r="R340" s="6"/>
    </row>
    <row r="341" ht="12.75">
      <c r="R341" s="6"/>
    </row>
    <row r="342" ht="12.75">
      <c r="R342" s="6"/>
    </row>
    <row r="343" ht="12.75">
      <c r="R343" s="6"/>
    </row>
    <row r="344" ht="12.75">
      <c r="R344" s="6"/>
    </row>
    <row r="345" ht="12.75">
      <c r="R345" s="6"/>
    </row>
    <row r="346" ht="12.75">
      <c r="R346" s="6"/>
    </row>
    <row r="347" ht="12.75">
      <c r="R347" s="6"/>
    </row>
    <row r="348" ht="12.75">
      <c r="R348" s="6"/>
    </row>
    <row r="349" ht="12.75">
      <c r="R349" s="6"/>
    </row>
    <row r="350" ht="12.75">
      <c r="R350" s="6"/>
    </row>
    <row r="351" ht="12.75">
      <c r="R351" s="6"/>
    </row>
    <row r="352" ht="12.75">
      <c r="R352" s="6"/>
    </row>
    <row r="353" ht="12.75">
      <c r="R353" s="6"/>
    </row>
    <row r="354" ht="12.75">
      <c r="R354" s="6"/>
    </row>
    <row r="355" ht="12.75">
      <c r="R355" s="6"/>
    </row>
    <row r="356" ht="12.75">
      <c r="R356" s="6"/>
    </row>
    <row r="357" ht="12.75">
      <c r="R357" s="6"/>
    </row>
    <row r="358" ht="12.75">
      <c r="R358" s="6"/>
    </row>
    <row r="359" ht="12.75">
      <c r="R359" s="6"/>
    </row>
    <row r="360" ht="12.75">
      <c r="R360" s="6"/>
    </row>
    <row r="361" ht="12.75">
      <c r="R361" s="6"/>
    </row>
    <row r="362" ht="12.75">
      <c r="R362" s="6"/>
    </row>
    <row r="363" ht="12.75">
      <c r="R363" s="6"/>
    </row>
    <row r="364" ht="12.75">
      <c r="R364" s="6"/>
    </row>
    <row r="365" ht="12.75">
      <c r="R365" s="6"/>
    </row>
    <row r="366" ht="12.75">
      <c r="R366" s="6"/>
    </row>
    <row r="367" ht="12.75">
      <c r="R367" s="6"/>
    </row>
    <row r="368" ht="12.75">
      <c r="R368" s="6"/>
    </row>
    <row r="369" ht="12.75">
      <c r="R369" s="6"/>
    </row>
    <row r="370" ht="12.75">
      <c r="R370" s="6"/>
    </row>
    <row r="371" ht="12.75">
      <c r="R371" s="6"/>
    </row>
    <row r="372" ht="12.75">
      <c r="R372" s="6"/>
    </row>
    <row r="373" ht="12.75">
      <c r="R373" s="6"/>
    </row>
    <row r="374" ht="12.75">
      <c r="R374" s="6"/>
    </row>
    <row r="375" ht="12.75">
      <c r="R375" s="6"/>
    </row>
    <row r="376" ht="12.75">
      <c r="R376" s="6"/>
    </row>
    <row r="377" ht="12.75">
      <c r="R377" s="6"/>
    </row>
    <row r="378" ht="12.75">
      <c r="R378" s="6"/>
    </row>
    <row r="379" ht="12.75">
      <c r="R379" s="6"/>
    </row>
    <row r="380" ht="12.75">
      <c r="R380" s="6"/>
    </row>
    <row r="381" ht="12.75">
      <c r="R381" s="6"/>
    </row>
    <row r="382" ht="12.75">
      <c r="R382" s="6"/>
    </row>
    <row r="383" ht="12.75">
      <c r="R383" s="6"/>
    </row>
    <row r="384" ht="12.75">
      <c r="R384" s="6"/>
    </row>
    <row r="385" ht="12.75">
      <c r="R385" s="6"/>
    </row>
    <row r="386" ht="12.75">
      <c r="R386" s="6"/>
    </row>
    <row r="387" ht="12.75">
      <c r="R387" s="6"/>
    </row>
    <row r="388" ht="12.75">
      <c r="R388" s="6"/>
    </row>
    <row r="389" ht="12.75">
      <c r="R389" s="6"/>
    </row>
    <row r="390" ht="12.75">
      <c r="R390" s="6"/>
    </row>
    <row r="391" ht="12.75">
      <c r="R391" s="6"/>
    </row>
    <row r="392" ht="12.75">
      <c r="R392" s="6"/>
    </row>
    <row r="393" ht="12.75">
      <c r="R393" s="6"/>
    </row>
    <row r="394" ht="12.75">
      <c r="R394" s="6"/>
    </row>
    <row r="395" ht="12.75">
      <c r="R395" s="6"/>
    </row>
    <row r="396" ht="12.75">
      <c r="R396" s="6"/>
    </row>
    <row r="397" ht="12.75">
      <c r="R397" s="6"/>
    </row>
    <row r="398" ht="12.75">
      <c r="R398" s="6"/>
    </row>
    <row r="399" ht="12.75">
      <c r="R399" s="6"/>
    </row>
    <row r="400" ht="12.75">
      <c r="R400" s="6"/>
    </row>
    <row r="401" ht="12.75">
      <c r="R401" s="6"/>
    </row>
    <row r="402" ht="12.75">
      <c r="R402" s="6"/>
    </row>
    <row r="403" ht="12.75">
      <c r="R403" s="6"/>
    </row>
    <row r="404" ht="12.75">
      <c r="R404" s="6"/>
    </row>
    <row r="405" ht="12.75">
      <c r="R405" s="6"/>
    </row>
    <row r="406" ht="12.75">
      <c r="R406" s="6"/>
    </row>
    <row r="407" ht="12.75">
      <c r="R407" s="6"/>
    </row>
    <row r="408" ht="12.75">
      <c r="R408" s="6"/>
    </row>
    <row r="409" ht="12.75">
      <c r="R409" s="6"/>
    </row>
    <row r="410" ht="12.75">
      <c r="R410" s="6"/>
    </row>
    <row r="411" ht="12.75">
      <c r="R411" s="6"/>
    </row>
    <row r="412" ht="12.75">
      <c r="R412" s="6"/>
    </row>
    <row r="413" ht="12.75">
      <c r="R413" s="6"/>
    </row>
    <row r="414" ht="12.75">
      <c r="R414" s="6"/>
    </row>
    <row r="415" ht="12.75">
      <c r="R415" s="6"/>
    </row>
    <row r="416" ht="12.75">
      <c r="R416" s="6"/>
    </row>
    <row r="417" ht="12.75">
      <c r="R417" s="6"/>
    </row>
    <row r="418" ht="12.75">
      <c r="R418" s="6"/>
    </row>
    <row r="419" ht="12.75">
      <c r="R419" s="6"/>
    </row>
    <row r="420" ht="12.75">
      <c r="R420" s="6"/>
    </row>
    <row r="421" ht="12.75">
      <c r="R421" s="6"/>
    </row>
    <row r="422" ht="12.75">
      <c r="R422" s="6"/>
    </row>
    <row r="423" ht="12.75">
      <c r="R423" s="6"/>
    </row>
    <row r="424" ht="12.75">
      <c r="R424" s="6"/>
    </row>
    <row r="425" ht="12.75">
      <c r="R425" s="6"/>
    </row>
    <row r="426" ht="12.75">
      <c r="R426" s="6"/>
    </row>
    <row r="427" ht="12.75">
      <c r="R427" s="6"/>
    </row>
    <row r="428" ht="12.75">
      <c r="R428" s="6"/>
    </row>
    <row r="429" ht="12.75">
      <c r="R429" s="6"/>
    </row>
    <row r="430" ht="12.75">
      <c r="R430" s="6"/>
    </row>
    <row r="431" ht="12.75">
      <c r="R431" s="6"/>
    </row>
    <row r="432" ht="12.75">
      <c r="R432" s="6"/>
    </row>
    <row r="433" ht="12.75">
      <c r="R433" s="6"/>
    </row>
    <row r="434" ht="12.75">
      <c r="R434" s="6"/>
    </row>
    <row r="435" ht="12.75">
      <c r="R435" s="6"/>
    </row>
    <row r="436" ht="12.75">
      <c r="R436" s="6"/>
    </row>
    <row r="437" ht="12.75">
      <c r="R437" s="6"/>
    </row>
    <row r="438" ht="12.75">
      <c r="R438" s="6"/>
    </row>
    <row r="439" ht="12.75">
      <c r="R439" s="6"/>
    </row>
    <row r="440" ht="12.75">
      <c r="R440" s="6"/>
    </row>
    <row r="441" ht="12.75">
      <c r="R441" s="6"/>
    </row>
    <row r="442" ht="12.75">
      <c r="R442" s="6"/>
    </row>
    <row r="443" ht="12.75">
      <c r="R443" s="6"/>
    </row>
    <row r="444" ht="12.75">
      <c r="R444" s="6"/>
    </row>
    <row r="445" ht="12.75">
      <c r="R445" s="6"/>
    </row>
    <row r="446" ht="12.75">
      <c r="R446" s="6"/>
    </row>
    <row r="447" ht="12.75">
      <c r="R447" s="6"/>
    </row>
    <row r="448" ht="12.75">
      <c r="R448" s="6"/>
    </row>
    <row r="449" ht="12.75">
      <c r="R449" s="6"/>
    </row>
    <row r="450" ht="12.75">
      <c r="R450" s="6"/>
    </row>
    <row r="451" ht="12.75">
      <c r="R451" s="6"/>
    </row>
    <row r="452" ht="12.75">
      <c r="R452" s="6"/>
    </row>
    <row r="453" ht="12.75">
      <c r="R453" s="6"/>
    </row>
    <row r="454" ht="12.75">
      <c r="R454" s="6"/>
    </row>
    <row r="455" ht="12.75">
      <c r="R455" s="6"/>
    </row>
    <row r="456" ht="12.75">
      <c r="R456" s="6"/>
    </row>
    <row r="457" ht="12.75">
      <c r="R457" s="6"/>
    </row>
    <row r="458" ht="12.75">
      <c r="R458" s="6"/>
    </row>
    <row r="459" ht="12.75">
      <c r="R459" s="6"/>
    </row>
    <row r="460" ht="12.75">
      <c r="R460" s="6"/>
    </row>
    <row r="461" ht="12.75">
      <c r="R461" s="6"/>
    </row>
    <row r="462" ht="12.75">
      <c r="R462" s="6"/>
    </row>
    <row r="463" ht="12.75">
      <c r="R463" s="6"/>
    </row>
    <row r="464" ht="12.75">
      <c r="R464" s="6"/>
    </row>
    <row r="465" ht="12.75">
      <c r="R465" s="6"/>
    </row>
    <row r="466" ht="12.75">
      <c r="R466" s="6"/>
    </row>
    <row r="467" ht="12.75">
      <c r="R467" s="6"/>
    </row>
    <row r="468" ht="12.75">
      <c r="R468" s="6"/>
    </row>
    <row r="469" ht="12.75">
      <c r="R469" s="6"/>
    </row>
    <row r="470" ht="12.75">
      <c r="R470" s="6"/>
    </row>
    <row r="471" ht="12.75">
      <c r="R471" s="6"/>
    </row>
    <row r="472" ht="12.75">
      <c r="R472" s="6"/>
    </row>
    <row r="473" ht="12.75">
      <c r="R473" s="6"/>
    </row>
    <row r="474" ht="12.75">
      <c r="R474" s="6"/>
    </row>
    <row r="475" ht="12.75">
      <c r="R475" s="6"/>
    </row>
    <row r="476" ht="12.75">
      <c r="R476" s="6"/>
    </row>
    <row r="477" ht="12.75">
      <c r="R477" s="6"/>
    </row>
    <row r="478" ht="12.75">
      <c r="R478" s="6"/>
    </row>
    <row r="479" ht="12.75">
      <c r="R479" s="6"/>
    </row>
    <row r="480" ht="12.75">
      <c r="R480" s="6"/>
    </row>
    <row r="481" ht="12.75">
      <c r="R481" s="6"/>
    </row>
    <row r="482" ht="12.75">
      <c r="R482" s="6"/>
    </row>
    <row r="483" ht="12.75">
      <c r="R483" s="6"/>
    </row>
    <row r="484" ht="12.75">
      <c r="R484" s="6"/>
    </row>
    <row r="485" ht="12.75">
      <c r="R485" s="6"/>
    </row>
    <row r="486" ht="12.75">
      <c r="R486" s="6"/>
    </row>
    <row r="487" ht="12.75">
      <c r="R487" s="6"/>
    </row>
    <row r="488" ht="12.75">
      <c r="R488" s="6"/>
    </row>
    <row r="489" ht="12.75">
      <c r="R489" s="6"/>
    </row>
    <row r="490" ht="12.75">
      <c r="R490" s="6"/>
    </row>
    <row r="491" ht="12.75">
      <c r="R491" s="6"/>
    </row>
    <row r="492" ht="12.75">
      <c r="R492" s="6"/>
    </row>
    <row r="493" ht="12.75">
      <c r="R493" s="6"/>
    </row>
    <row r="494" ht="12.75">
      <c r="R494" s="6"/>
    </row>
    <row r="495" ht="12.75">
      <c r="R495" s="6"/>
    </row>
    <row r="496" ht="12.75">
      <c r="R496" s="6"/>
    </row>
    <row r="497" ht="12.75">
      <c r="R497" s="6"/>
    </row>
    <row r="498" ht="12.75">
      <c r="R498" s="6"/>
    </row>
    <row r="499" ht="12.75">
      <c r="R499" s="6"/>
    </row>
    <row r="500" ht="12.75">
      <c r="R500" s="6"/>
    </row>
    <row r="501" ht="12.75">
      <c r="R501" s="6"/>
    </row>
    <row r="502" ht="12.75">
      <c r="R502" s="6"/>
    </row>
    <row r="503" ht="12.75">
      <c r="R503" s="6"/>
    </row>
    <row r="504" ht="12.75">
      <c r="R504" s="6"/>
    </row>
    <row r="505" ht="12.75">
      <c r="R505" s="6"/>
    </row>
    <row r="506" ht="12.75">
      <c r="R506" s="6"/>
    </row>
    <row r="507" ht="12.75">
      <c r="R507" s="6"/>
    </row>
    <row r="508" ht="12.75">
      <c r="R508" s="6"/>
    </row>
    <row r="509" ht="12.75">
      <c r="R509" s="6"/>
    </row>
    <row r="510" ht="12.75">
      <c r="R510" s="6"/>
    </row>
    <row r="511" ht="12.75">
      <c r="R511" s="6"/>
    </row>
    <row r="512" ht="12.75">
      <c r="R512" s="6"/>
    </row>
    <row r="513" ht="12.75">
      <c r="R513" s="6"/>
    </row>
    <row r="514" ht="12.75">
      <c r="R514" s="6"/>
    </row>
    <row r="515" ht="12.75">
      <c r="R515" s="6"/>
    </row>
    <row r="516" ht="12.75">
      <c r="R516" s="6"/>
    </row>
    <row r="517" ht="12.75">
      <c r="R517" s="6"/>
    </row>
    <row r="518" ht="12.75">
      <c r="R518" s="6"/>
    </row>
    <row r="519" ht="12.75">
      <c r="R519" s="6"/>
    </row>
    <row r="520" ht="12.75">
      <c r="R520" s="6"/>
    </row>
    <row r="521" ht="12.75">
      <c r="R521" s="6"/>
    </row>
    <row r="522" ht="12.75">
      <c r="R522" s="6"/>
    </row>
    <row r="523" ht="12.75">
      <c r="R523" s="6"/>
    </row>
    <row r="524" ht="12.75">
      <c r="R524" s="6"/>
    </row>
    <row r="525" ht="12.75">
      <c r="R525" s="6"/>
    </row>
    <row r="526" ht="12.75">
      <c r="R526" s="6"/>
    </row>
    <row r="527" ht="12.75">
      <c r="R527" s="6"/>
    </row>
    <row r="528" ht="12.75">
      <c r="R528" s="6"/>
    </row>
    <row r="529" ht="12.75">
      <c r="R529" s="6"/>
    </row>
    <row r="530" ht="12.75">
      <c r="R530" s="6"/>
    </row>
    <row r="531" ht="12.75">
      <c r="R531" s="6"/>
    </row>
    <row r="532" ht="12.75">
      <c r="R532" s="6"/>
    </row>
    <row r="533" ht="12.75">
      <c r="R533" s="6"/>
    </row>
    <row r="534" ht="12.75">
      <c r="R534" s="6"/>
    </row>
    <row r="535" ht="12.75">
      <c r="R535" s="6"/>
    </row>
    <row r="536" ht="12.75">
      <c r="R536" s="6"/>
    </row>
    <row r="537" ht="12.75">
      <c r="R537" s="6"/>
    </row>
    <row r="538" ht="12.75">
      <c r="R538" s="6"/>
    </row>
    <row r="539" ht="12.75">
      <c r="R539" s="6"/>
    </row>
    <row r="540" ht="12.75">
      <c r="R540" s="6"/>
    </row>
    <row r="541" ht="12.75">
      <c r="R541" s="6"/>
    </row>
    <row r="542" ht="12.75">
      <c r="R542" s="6"/>
    </row>
    <row r="543" ht="12.75">
      <c r="R543" s="6"/>
    </row>
    <row r="544" ht="12.75">
      <c r="R544" s="6"/>
    </row>
    <row r="545" ht="12.75">
      <c r="R545" s="6"/>
    </row>
    <row r="546" ht="12.75">
      <c r="R546" s="6"/>
    </row>
    <row r="547" ht="12.75">
      <c r="R547" s="6"/>
    </row>
    <row r="548" ht="12.75">
      <c r="R548" s="6"/>
    </row>
    <row r="549" ht="12.75">
      <c r="R549" s="6"/>
    </row>
    <row r="550" ht="12.75">
      <c r="R550" s="6"/>
    </row>
    <row r="551" ht="12.75">
      <c r="R551" s="6"/>
    </row>
    <row r="552" ht="12.75">
      <c r="R552" s="6"/>
    </row>
    <row r="553" ht="12.75">
      <c r="R553" s="6"/>
    </row>
    <row r="554" ht="12.75">
      <c r="R554" s="6"/>
    </row>
    <row r="555" ht="12.75">
      <c r="R555" s="6"/>
    </row>
    <row r="556" ht="12.75">
      <c r="R556" s="6"/>
    </row>
    <row r="557" ht="12.75">
      <c r="R557" s="6"/>
    </row>
    <row r="558" ht="12.75">
      <c r="R558" s="6"/>
    </row>
    <row r="559" ht="12.75">
      <c r="R559" s="6"/>
    </row>
    <row r="560" ht="12.75">
      <c r="R560" s="6"/>
    </row>
    <row r="561" ht="12.75">
      <c r="R561" s="6"/>
    </row>
    <row r="562" ht="12.75">
      <c r="R562" s="6"/>
    </row>
    <row r="563" ht="12.75">
      <c r="R563" s="6"/>
    </row>
    <row r="564" ht="12.75">
      <c r="R564" s="6"/>
    </row>
    <row r="565" ht="12.75">
      <c r="R565" s="6"/>
    </row>
    <row r="566" ht="12.75">
      <c r="R566" s="6"/>
    </row>
    <row r="567" ht="12.75">
      <c r="R567" s="6"/>
    </row>
    <row r="568" ht="12.75">
      <c r="R568" s="6"/>
    </row>
    <row r="569" ht="12.75">
      <c r="R569" s="6"/>
    </row>
    <row r="570" ht="12.75">
      <c r="R570" s="6"/>
    </row>
    <row r="571" ht="12.75">
      <c r="R571" s="6"/>
    </row>
    <row r="572" ht="12.75">
      <c r="R572" s="6"/>
    </row>
    <row r="573" ht="12.75">
      <c r="R573" s="6"/>
    </row>
    <row r="574" ht="12.75">
      <c r="R574" s="6"/>
    </row>
    <row r="575" ht="12.75">
      <c r="R575" s="6"/>
    </row>
    <row r="576" ht="12.75">
      <c r="R576" s="6"/>
    </row>
    <row r="577" ht="12.75">
      <c r="R577" s="6"/>
    </row>
    <row r="578" ht="12.75">
      <c r="R578" s="6"/>
    </row>
    <row r="579" ht="12.75">
      <c r="R579" s="6"/>
    </row>
    <row r="580" ht="12.75">
      <c r="R580" s="6"/>
    </row>
    <row r="581" ht="12.75">
      <c r="R581" s="6"/>
    </row>
    <row r="582" ht="12.75">
      <c r="R582" s="6"/>
    </row>
    <row r="583" ht="12.75">
      <c r="R583" s="6"/>
    </row>
    <row r="584" ht="12.75">
      <c r="R584" s="6"/>
    </row>
    <row r="585" ht="12.75">
      <c r="R585" s="6"/>
    </row>
    <row r="586" ht="12.75">
      <c r="R586" s="6"/>
    </row>
    <row r="587" ht="12.75">
      <c r="R587" s="6"/>
    </row>
    <row r="588" ht="12.75">
      <c r="R588" s="6"/>
    </row>
    <row r="589" ht="12.75">
      <c r="R589" s="6"/>
    </row>
    <row r="590" ht="12.75">
      <c r="R590" s="6"/>
    </row>
    <row r="591" ht="12.75">
      <c r="R591" s="6"/>
    </row>
    <row r="592" ht="12.75">
      <c r="R592" s="6"/>
    </row>
    <row r="593" ht="12.75">
      <c r="R593" s="6"/>
    </row>
    <row r="594" ht="12.75">
      <c r="R594" s="6"/>
    </row>
    <row r="595" ht="12.75">
      <c r="R595" s="6"/>
    </row>
    <row r="596" ht="12.75">
      <c r="R596" s="6"/>
    </row>
    <row r="597" ht="12.75">
      <c r="R597" s="6"/>
    </row>
    <row r="598" ht="12.75">
      <c r="R598" s="6"/>
    </row>
    <row r="599" ht="12.75">
      <c r="R599" s="6"/>
    </row>
    <row r="600" ht="12.75">
      <c r="R600" s="6"/>
    </row>
    <row r="601" ht="12.75">
      <c r="R601" s="6"/>
    </row>
    <row r="602" ht="12.75">
      <c r="R602" s="6"/>
    </row>
    <row r="603" ht="12.75">
      <c r="R603" s="6"/>
    </row>
    <row r="604" ht="12.75">
      <c r="R604" s="6"/>
    </row>
    <row r="605" ht="12.75">
      <c r="R605" s="6"/>
    </row>
    <row r="606" ht="12.75">
      <c r="R606" s="6"/>
    </row>
    <row r="607" ht="12.75">
      <c r="R607" s="6"/>
    </row>
    <row r="608" ht="12.75">
      <c r="R608" s="6"/>
    </row>
    <row r="609" ht="12.75">
      <c r="R609" s="6"/>
    </row>
    <row r="610" ht="12.75">
      <c r="R610" s="6"/>
    </row>
    <row r="611" ht="12.75">
      <c r="R611" s="6"/>
    </row>
    <row r="612" ht="12.75">
      <c r="R612" s="6"/>
    </row>
    <row r="613" ht="12.75">
      <c r="R613" s="6"/>
    </row>
    <row r="614" ht="12.75">
      <c r="R614" s="6"/>
    </row>
    <row r="615" ht="12.75">
      <c r="R615" s="6"/>
    </row>
    <row r="616" ht="12.75">
      <c r="R616" s="6"/>
    </row>
    <row r="617" ht="12.75">
      <c r="R617" s="6"/>
    </row>
    <row r="618" ht="12.75">
      <c r="R618" s="6"/>
    </row>
    <row r="619" ht="12.75">
      <c r="R619" s="6"/>
    </row>
    <row r="620" ht="12.75">
      <c r="R620" s="6"/>
    </row>
    <row r="621" ht="12.75">
      <c r="R621" s="6"/>
    </row>
    <row r="622" ht="12.75">
      <c r="R622" s="6"/>
    </row>
    <row r="623" ht="12.75">
      <c r="R623" s="6"/>
    </row>
    <row r="624" ht="12.75">
      <c r="R624" s="6"/>
    </row>
    <row r="625" ht="12.75">
      <c r="R625" s="6"/>
    </row>
    <row r="626" ht="12.75">
      <c r="R626" s="6"/>
    </row>
    <row r="627" ht="12.75">
      <c r="R627" s="6"/>
    </row>
    <row r="628" ht="12.75">
      <c r="R628" s="6"/>
    </row>
    <row r="629" ht="12.75">
      <c r="R629" s="6"/>
    </row>
    <row r="630" ht="12.75">
      <c r="R630" s="6"/>
    </row>
    <row r="631" ht="12.75">
      <c r="R631" s="6"/>
    </row>
    <row r="632" ht="12.75">
      <c r="R632" s="6"/>
    </row>
    <row r="633" ht="12.75">
      <c r="R633" s="6"/>
    </row>
    <row r="634" ht="12.75">
      <c r="R634" s="6"/>
    </row>
    <row r="635" ht="12.75">
      <c r="R635" s="6"/>
    </row>
    <row r="636" ht="12.75">
      <c r="R636" s="6"/>
    </row>
    <row r="637" ht="12.75">
      <c r="R637" s="6"/>
    </row>
    <row r="638" ht="12.75">
      <c r="R638" s="6"/>
    </row>
    <row r="639" ht="12.75">
      <c r="R639" s="6"/>
    </row>
    <row r="640" ht="12.75">
      <c r="R640" s="6"/>
    </row>
    <row r="641" ht="12.75">
      <c r="R641" s="6"/>
    </row>
    <row r="642" ht="12.75">
      <c r="R642" s="6"/>
    </row>
    <row r="643" ht="12.75">
      <c r="R643" s="6"/>
    </row>
    <row r="644" ht="12.75">
      <c r="R644" s="6"/>
    </row>
    <row r="645" ht="12.75">
      <c r="R645" s="6"/>
    </row>
    <row r="646" ht="12.75">
      <c r="R646" s="6"/>
    </row>
    <row r="647" ht="12.75">
      <c r="R647" s="6"/>
    </row>
    <row r="648" ht="12.75">
      <c r="R648" s="6"/>
    </row>
    <row r="649" ht="12.75">
      <c r="R649" s="6"/>
    </row>
    <row r="650" ht="12.75">
      <c r="R650" s="6"/>
    </row>
    <row r="651" ht="12.75">
      <c r="R651" s="6"/>
    </row>
    <row r="652" ht="12.75">
      <c r="R652" s="6"/>
    </row>
    <row r="653" ht="12.75">
      <c r="R653" s="6"/>
    </row>
    <row r="654" ht="12.75">
      <c r="R654" s="6"/>
    </row>
    <row r="655" ht="12.75">
      <c r="R655" s="6"/>
    </row>
    <row r="656" ht="12.75">
      <c r="R656" s="6"/>
    </row>
    <row r="657" ht="12.75">
      <c r="R657" s="6"/>
    </row>
    <row r="658" ht="12.75">
      <c r="R658" s="6"/>
    </row>
    <row r="659" ht="12.75">
      <c r="R659" s="6"/>
    </row>
    <row r="660" ht="12.75">
      <c r="R660" s="6"/>
    </row>
    <row r="661" ht="12.75">
      <c r="R661" s="6"/>
    </row>
    <row r="662" ht="12.75">
      <c r="R662" s="6"/>
    </row>
    <row r="663" ht="12.75">
      <c r="R663" s="6"/>
    </row>
    <row r="664" ht="12.75">
      <c r="R664" s="6"/>
    </row>
    <row r="665" ht="12.75">
      <c r="R665" s="6"/>
    </row>
    <row r="666" ht="12.75">
      <c r="R666" s="6"/>
    </row>
    <row r="667" ht="12.75">
      <c r="R667" s="6"/>
    </row>
    <row r="668" ht="12.75">
      <c r="R668" s="6"/>
    </row>
    <row r="669" ht="12.75">
      <c r="R669" s="6"/>
    </row>
    <row r="670" ht="12.75">
      <c r="R670" s="6"/>
    </row>
    <row r="671" ht="12.75">
      <c r="R671" s="6"/>
    </row>
    <row r="672" ht="12.75">
      <c r="R672" s="6"/>
    </row>
    <row r="673" ht="12.75">
      <c r="R673" s="6"/>
    </row>
    <row r="674" ht="12.75">
      <c r="R674" s="6"/>
    </row>
    <row r="675" ht="12.75">
      <c r="R675" s="6"/>
    </row>
    <row r="676" ht="12.75">
      <c r="R676" s="6"/>
    </row>
    <row r="677" ht="12.75">
      <c r="R677" s="6"/>
    </row>
    <row r="678" ht="12.75">
      <c r="R678" s="6"/>
    </row>
    <row r="679" ht="12.75">
      <c r="R679" s="6"/>
    </row>
    <row r="680" ht="12.75">
      <c r="R680" s="6"/>
    </row>
    <row r="681" ht="12.75">
      <c r="R681" s="6"/>
    </row>
    <row r="682" ht="12.75">
      <c r="R682" s="6"/>
    </row>
    <row r="683" ht="12.75">
      <c r="R683" s="6"/>
    </row>
    <row r="684" ht="12.75">
      <c r="R684" s="6"/>
    </row>
    <row r="685" ht="12.75">
      <c r="R685" s="6"/>
    </row>
    <row r="686" ht="12.75">
      <c r="R686" s="6"/>
    </row>
    <row r="687" ht="12.75">
      <c r="R687" s="6"/>
    </row>
    <row r="688" ht="12.75">
      <c r="R688" s="6"/>
    </row>
    <row r="689" ht="12.75">
      <c r="R689" s="6"/>
    </row>
    <row r="690" ht="12.75">
      <c r="R690" s="6"/>
    </row>
    <row r="691" ht="12.75">
      <c r="R691" s="6"/>
    </row>
    <row r="692" ht="12.75">
      <c r="R692" s="6"/>
    </row>
    <row r="693" ht="12.75">
      <c r="R693" s="6"/>
    </row>
    <row r="694" ht="12.75">
      <c r="R694" s="6"/>
    </row>
    <row r="695" ht="12.75">
      <c r="R695" s="6"/>
    </row>
    <row r="696" ht="12.75">
      <c r="R696" s="6"/>
    </row>
    <row r="697" ht="12.75">
      <c r="R697" s="6"/>
    </row>
    <row r="698" ht="12.75">
      <c r="R698" s="6"/>
    </row>
    <row r="699" ht="12.75">
      <c r="R699" s="6"/>
    </row>
    <row r="700" ht="12.75">
      <c r="R700" s="6"/>
    </row>
    <row r="701" ht="12.75">
      <c r="R701" s="6"/>
    </row>
    <row r="702" ht="12.75">
      <c r="R702" s="6"/>
    </row>
    <row r="703" ht="12.75">
      <c r="R703" s="6"/>
    </row>
    <row r="704" ht="12.75">
      <c r="R704" s="6"/>
    </row>
    <row r="705" ht="12.75">
      <c r="R705" s="6"/>
    </row>
    <row r="706" ht="12.75">
      <c r="R706" s="6"/>
    </row>
    <row r="707" ht="12.75">
      <c r="R707" s="6"/>
    </row>
    <row r="708" ht="12.75">
      <c r="R708" s="6"/>
    </row>
    <row r="709" ht="12.75">
      <c r="R709" s="6"/>
    </row>
    <row r="710" ht="12.75">
      <c r="R710" s="6"/>
    </row>
    <row r="711" ht="12.75">
      <c r="R711" s="6"/>
    </row>
    <row r="712" ht="12.75">
      <c r="R712" s="6"/>
    </row>
    <row r="713" ht="12.75">
      <c r="R713" s="6"/>
    </row>
    <row r="714" ht="12.75">
      <c r="R714" s="6"/>
    </row>
    <row r="715" ht="12.75">
      <c r="R715" s="6"/>
    </row>
    <row r="716" ht="12.75">
      <c r="R716" s="6"/>
    </row>
    <row r="717" ht="12.75">
      <c r="R717" s="6"/>
    </row>
    <row r="718" ht="12.75">
      <c r="R718" s="6"/>
    </row>
    <row r="719" ht="12.75">
      <c r="R719" s="6"/>
    </row>
    <row r="720" ht="12.75">
      <c r="R720" s="6"/>
    </row>
    <row r="721" ht="12.75">
      <c r="R721" s="6"/>
    </row>
    <row r="722" ht="12.75">
      <c r="R722" s="6"/>
    </row>
    <row r="723" ht="12.75">
      <c r="R723" s="6"/>
    </row>
    <row r="724" ht="12.75">
      <c r="R724" s="6"/>
    </row>
    <row r="725" ht="12.75">
      <c r="R725" s="6"/>
    </row>
    <row r="726" ht="12.75">
      <c r="R726" s="6"/>
    </row>
    <row r="727" ht="12.75">
      <c r="R727" s="6"/>
    </row>
    <row r="728" ht="12.75">
      <c r="R728" s="6"/>
    </row>
    <row r="729" ht="12.75">
      <c r="R729" s="6"/>
    </row>
    <row r="730" ht="12.75">
      <c r="R730" s="6"/>
    </row>
    <row r="731" ht="12.75">
      <c r="R731" s="6"/>
    </row>
    <row r="732" ht="12.75">
      <c r="R732" s="6"/>
    </row>
    <row r="733" ht="12.75">
      <c r="R733" s="6"/>
    </row>
    <row r="734" ht="12.75">
      <c r="R734" s="6"/>
    </row>
    <row r="735" ht="12.75">
      <c r="R735" s="6"/>
    </row>
    <row r="736" ht="12.75">
      <c r="R736" s="6"/>
    </row>
    <row r="737" ht="12.75">
      <c r="R737" s="6"/>
    </row>
    <row r="738" ht="12.75">
      <c r="R738" s="6"/>
    </row>
    <row r="739" ht="12.75">
      <c r="R739" s="6"/>
    </row>
    <row r="740" ht="12.75">
      <c r="R740" s="6"/>
    </row>
    <row r="741" ht="12.75">
      <c r="R741" s="6"/>
    </row>
    <row r="742" ht="12.75">
      <c r="R742" s="6"/>
    </row>
    <row r="743" ht="12.75">
      <c r="R743" s="6"/>
    </row>
    <row r="744" ht="12.75">
      <c r="R744" s="6"/>
    </row>
    <row r="745" ht="12.75">
      <c r="R745" s="6"/>
    </row>
    <row r="746" ht="12.75">
      <c r="R746" s="6"/>
    </row>
    <row r="747" ht="12.75">
      <c r="R747" s="6"/>
    </row>
    <row r="748" ht="12.75">
      <c r="R748" s="6"/>
    </row>
    <row r="749" ht="12.75">
      <c r="R749" s="6"/>
    </row>
    <row r="750" ht="12.75">
      <c r="R750" s="6"/>
    </row>
    <row r="751" ht="12.75">
      <c r="R751" s="6"/>
    </row>
    <row r="752" ht="12.75">
      <c r="R752" s="6"/>
    </row>
    <row r="753" ht="12.75">
      <c r="R753" s="6"/>
    </row>
    <row r="754" ht="12.75">
      <c r="R754" s="6"/>
    </row>
    <row r="755" ht="12.75">
      <c r="R755" s="6"/>
    </row>
    <row r="756" ht="12.75">
      <c r="R756" s="6"/>
    </row>
    <row r="757" ht="12.75">
      <c r="R757" s="6"/>
    </row>
    <row r="758" ht="12.75">
      <c r="R758" s="6"/>
    </row>
    <row r="759" ht="12.75">
      <c r="R759" s="6"/>
    </row>
    <row r="760" ht="12.75">
      <c r="R760" s="6"/>
    </row>
    <row r="761" ht="12.75">
      <c r="R761" s="6"/>
    </row>
    <row r="762" ht="12.75">
      <c r="R762" s="6"/>
    </row>
    <row r="763" ht="12.75">
      <c r="R763" s="6"/>
    </row>
    <row r="764" ht="12.75">
      <c r="R764" s="6"/>
    </row>
    <row r="765" ht="12.75">
      <c r="R765" s="6"/>
    </row>
    <row r="766" ht="12.75">
      <c r="R766" s="6"/>
    </row>
    <row r="767" ht="12.75">
      <c r="R767" s="6"/>
    </row>
    <row r="768" ht="12.75">
      <c r="R768" s="6"/>
    </row>
    <row r="769" ht="12.75">
      <c r="R769" s="6"/>
    </row>
    <row r="770" ht="12.75">
      <c r="R770" s="6"/>
    </row>
    <row r="771" ht="12.75">
      <c r="R771" s="6"/>
    </row>
    <row r="772" ht="12.75">
      <c r="R772" s="6"/>
    </row>
    <row r="773" ht="12.75">
      <c r="R773" s="6"/>
    </row>
    <row r="774" ht="12.75">
      <c r="R774" s="6"/>
    </row>
    <row r="775" ht="12.75">
      <c r="R775" s="6"/>
    </row>
    <row r="776" ht="12.75">
      <c r="R776" s="6"/>
    </row>
    <row r="777" ht="12.75">
      <c r="R777" s="6"/>
    </row>
    <row r="778" ht="12.75">
      <c r="R778" s="6"/>
    </row>
    <row r="779" ht="12.75">
      <c r="R779" s="6"/>
    </row>
    <row r="780" ht="12.75">
      <c r="R780" s="6"/>
    </row>
    <row r="781" ht="12.75">
      <c r="R781" s="6"/>
    </row>
    <row r="782" ht="12.75">
      <c r="R782" s="6"/>
    </row>
    <row r="783" ht="12.75">
      <c r="R783" s="6"/>
    </row>
    <row r="784" ht="12.75">
      <c r="R784" s="6"/>
    </row>
    <row r="785" ht="12.75">
      <c r="R785" s="6"/>
    </row>
    <row r="786" ht="12.75">
      <c r="R786" s="6"/>
    </row>
    <row r="787" ht="12.75">
      <c r="R787" s="6"/>
    </row>
    <row r="788" ht="12.75">
      <c r="R788" s="6"/>
    </row>
    <row r="789" ht="12.75">
      <c r="R789" s="6"/>
    </row>
    <row r="790" ht="12.75">
      <c r="R790" s="6"/>
    </row>
    <row r="791" ht="12.75">
      <c r="R791" s="6"/>
    </row>
    <row r="792" ht="12.75">
      <c r="R792" s="6"/>
    </row>
    <row r="793" ht="12.75">
      <c r="R793" s="6"/>
    </row>
    <row r="794" ht="12.75">
      <c r="R794" s="6"/>
    </row>
    <row r="795" ht="12.75">
      <c r="R795" s="6"/>
    </row>
    <row r="796" ht="12.75">
      <c r="R796" s="6"/>
    </row>
    <row r="797" ht="12.75">
      <c r="R797" s="6"/>
    </row>
    <row r="798" ht="12.75">
      <c r="R798" s="6"/>
    </row>
    <row r="799" ht="12.75">
      <c r="R799" s="6"/>
    </row>
    <row r="800" ht="12.75">
      <c r="R800" s="6"/>
    </row>
    <row r="801" ht="12.75">
      <c r="R801" s="6"/>
    </row>
    <row r="802" ht="12.75">
      <c r="R802" s="6"/>
    </row>
    <row r="803" ht="12.75">
      <c r="R803" s="6"/>
    </row>
    <row r="804" ht="12.75">
      <c r="R804" s="6"/>
    </row>
    <row r="805" ht="12.75">
      <c r="R805" s="6"/>
    </row>
    <row r="806" ht="12.75">
      <c r="R806" s="6"/>
    </row>
    <row r="807" ht="12.75">
      <c r="R807" s="6"/>
    </row>
    <row r="808" ht="12.75">
      <c r="R808" s="6"/>
    </row>
    <row r="809" ht="12.75">
      <c r="R809" s="6"/>
    </row>
    <row r="810" ht="12.75">
      <c r="R810" s="6"/>
    </row>
    <row r="811" ht="12.75">
      <c r="R811" s="6"/>
    </row>
    <row r="812" ht="12.75">
      <c r="R812" s="6"/>
    </row>
    <row r="813" ht="12.75">
      <c r="R813" s="6"/>
    </row>
    <row r="814" ht="12.75">
      <c r="R814" s="6"/>
    </row>
    <row r="815" ht="12.75">
      <c r="R815" s="6"/>
    </row>
    <row r="816" ht="12.75">
      <c r="R816" s="6"/>
    </row>
    <row r="817" ht="12.75">
      <c r="R817" s="6"/>
    </row>
    <row r="818" ht="12.75">
      <c r="R818" s="6"/>
    </row>
    <row r="819" ht="12.75">
      <c r="R819" s="6"/>
    </row>
    <row r="820" ht="12.75">
      <c r="R820" s="6"/>
    </row>
    <row r="821" ht="12.75">
      <c r="R821" s="6"/>
    </row>
    <row r="822" ht="12.75">
      <c r="R822" s="6"/>
    </row>
    <row r="823" ht="12.75">
      <c r="R823" s="6"/>
    </row>
    <row r="824" ht="12.75">
      <c r="R824" s="6"/>
    </row>
    <row r="825" ht="12.75">
      <c r="R825" s="6"/>
    </row>
    <row r="826" ht="12.75">
      <c r="R826" s="6"/>
    </row>
    <row r="827" ht="12.75">
      <c r="R827" s="6"/>
    </row>
    <row r="828" ht="12.75">
      <c r="R828" s="6"/>
    </row>
    <row r="829" ht="12.75">
      <c r="R829" s="6"/>
    </row>
    <row r="830" ht="12.75">
      <c r="R830" s="6"/>
    </row>
    <row r="831" ht="12.75">
      <c r="R831" s="6"/>
    </row>
    <row r="832" ht="12.75">
      <c r="R832" s="6"/>
    </row>
    <row r="833" ht="12.75">
      <c r="R833" s="6"/>
    </row>
    <row r="834" ht="12.75">
      <c r="R834" s="6"/>
    </row>
    <row r="835" ht="12.75">
      <c r="R835" s="6"/>
    </row>
    <row r="836" ht="12.75">
      <c r="R836" s="6"/>
    </row>
    <row r="837" ht="12.75">
      <c r="R837" s="6"/>
    </row>
    <row r="838" ht="12.75">
      <c r="R838" s="6"/>
    </row>
    <row r="839" ht="12.75">
      <c r="R839" s="6"/>
    </row>
    <row r="840" ht="12.75">
      <c r="R840" s="6"/>
    </row>
    <row r="841" ht="12.75">
      <c r="R841" s="6"/>
    </row>
    <row r="842" ht="12.75">
      <c r="R842" s="6"/>
    </row>
    <row r="843" ht="12.75">
      <c r="R843" s="6"/>
    </row>
    <row r="844" ht="12.75">
      <c r="R844" s="6"/>
    </row>
    <row r="845" ht="12.75">
      <c r="R845" s="6"/>
    </row>
    <row r="846" ht="12.75">
      <c r="R846" s="6"/>
    </row>
    <row r="847" ht="12.75">
      <c r="R847" s="6"/>
    </row>
    <row r="848" ht="12.75">
      <c r="R848" s="6"/>
    </row>
    <row r="849" ht="12.75">
      <c r="R849" s="6"/>
    </row>
    <row r="850" ht="12.75">
      <c r="R850" s="6"/>
    </row>
    <row r="851" ht="12.75">
      <c r="R851" s="6"/>
    </row>
    <row r="852" ht="12.75">
      <c r="R852" s="6"/>
    </row>
    <row r="853" ht="12.75">
      <c r="R853" s="6"/>
    </row>
    <row r="854" ht="12.75">
      <c r="R854" s="6"/>
    </row>
    <row r="855" ht="12.75">
      <c r="R855" s="6"/>
    </row>
    <row r="856" ht="12.75">
      <c r="R856" s="6"/>
    </row>
    <row r="857" ht="12.75">
      <c r="R857" s="6"/>
    </row>
    <row r="858" ht="12.75">
      <c r="R858" s="6"/>
    </row>
    <row r="859" ht="12.75">
      <c r="R859" s="6"/>
    </row>
    <row r="860" ht="12.75">
      <c r="R860" s="6"/>
    </row>
    <row r="861" ht="12.75">
      <c r="R861" s="6"/>
    </row>
    <row r="862" ht="12.75">
      <c r="R862" s="6"/>
    </row>
    <row r="863" ht="12.75">
      <c r="R863" s="6"/>
    </row>
    <row r="864" ht="12.75">
      <c r="R864" s="6"/>
    </row>
    <row r="865" ht="12.75">
      <c r="R865" s="6"/>
    </row>
    <row r="866" ht="12.75">
      <c r="R866" s="6"/>
    </row>
    <row r="867" ht="12.75">
      <c r="R867" s="6"/>
    </row>
    <row r="868" ht="12.75">
      <c r="R868" s="6"/>
    </row>
    <row r="869" ht="12.75">
      <c r="R869" s="6"/>
    </row>
    <row r="870" ht="12.75">
      <c r="R870" s="6"/>
    </row>
    <row r="871" ht="12.75">
      <c r="R871" s="6"/>
    </row>
    <row r="872" ht="12.75">
      <c r="R872" s="6"/>
    </row>
    <row r="873" ht="12.75">
      <c r="R873" s="6"/>
    </row>
    <row r="874" ht="12.75">
      <c r="R874" s="6"/>
    </row>
    <row r="875" ht="12.75">
      <c r="R875" s="6"/>
    </row>
    <row r="876" ht="12.75">
      <c r="R876" s="6"/>
    </row>
    <row r="877" ht="12.75">
      <c r="R877" s="6"/>
    </row>
    <row r="878" ht="12.75">
      <c r="R878" s="6"/>
    </row>
    <row r="879" ht="12.75">
      <c r="R879" s="6"/>
    </row>
    <row r="880" ht="12.75">
      <c r="R880" s="6"/>
    </row>
    <row r="881" ht="12.75">
      <c r="R881" s="6"/>
    </row>
    <row r="882" ht="12.75">
      <c r="R882" s="6"/>
    </row>
    <row r="883" ht="12.75">
      <c r="R883" s="6"/>
    </row>
    <row r="884" ht="12.75">
      <c r="R884" s="6"/>
    </row>
    <row r="885" ht="12.75">
      <c r="R885" s="6"/>
    </row>
    <row r="886" ht="12.75">
      <c r="R886" s="6"/>
    </row>
    <row r="887" ht="12.75">
      <c r="R887" s="6"/>
    </row>
    <row r="888" ht="12.75">
      <c r="R888" s="6"/>
    </row>
    <row r="889" ht="12.75">
      <c r="R889" s="6"/>
    </row>
    <row r="890" ht="12.75">
      <c r="R890" s="6"/>
    </row>
    <row r="891" ht="12.75">
      <c r="R891" s="6"/>
    </row>
    <row r="892" ht="12.75">
      <c r="R892" s="6"/>
    </row>
    <row r="893" ht="12.75">
      <c r="R893" s="6"/>
    </row>
    <row r="894" ht="12.75">
      <c r="R894" s="6"/>
    </row>
    <row r="895" ht="12.75">
      <c r="R895" s="6"/>
    </row>
    <row r="896" ht="12.75">
      <c r="R896" s="6"/>
    </row>
    <row r="897" ht="12.75">
      <c r="R897" s="6"/>
    </row>
    <row r="898" ht="12.75">
      <c r="R898" s="6"/>
    </row>
    <row r="899" ht="12.75">
      <c r="R899" s="6"/>
    </row>
    <row r="900" ht="12.75">
      <c r="R900" s="6"/>
    </row>
    <row r="901" ht="12.75">
      <c r="R901" s="6"/>
    </row>
    <row r="902" ht="12.75">
      <c r="R902" s="6"/>
    </row>
    <row r="903" ht="12.75">
      <c r="R903" s="6"/>
    </row>
    <row r="904" ht="12.75">
      <c r="R904" s="6"/>
    </row>
    <row r="905" ht="12.75">
      <c r="R905" s="6"/>
    </row>
    <row r="906" ht="12.75">
      <c r="R906" s="6"/>
    </row>
    <row r="907" ht="12.75">
      <c r="R907" s="6"/>
    </row>
    <row r="908" ht="12.75">
      <c r="R908" s="6"/>
    </row>
    <row r="909" ht="12.75">
      <c r="R909" s="6"/>
    </row>
    <row r="910" ht="12.75">
      <c r="R910" s="6"/>
    </row>
    <row r="911" ht="12.75">
      <c r="R911" s="6"/>
    </row>
    <row r="912" ht="12.75">
      <c r="R912" s="6"/>
    </row>
    <row r="913" ht="12.75">
      <c r="R913" s="6"/>
    </row>
    <row r="914" ht="12.75">
      <c r="R914" s="6"/>
    </row>
    <row r="915" ht="12.75">
      <c r="R915" s="6"/>
    </row>
    <row r="916" ht="12.75">
      <c r="R916" s="6"/>
    </row>
    <row r="917" ht="12.75">
      <c r="R917" s="6"/>
    </row>
    <row r="918" ht="12.75">
      <c r="R918" s="6"/>
    </row>
    <row r="919" ht="12.75">
      <c r="R919" s="6"/>
    </row>
    <row r="920" ht="12.75">
      <c r="R920" s="6"/>
    </row>
    <row r="921" ht="12.75">
      <c r="R921" s="6"/>
    </row>
    <row r="922" ht="12.75">
      <c r="R922" s="6"/>
    </row>
    <row r="923" ht="12.75">
      <c r="R923" s="6"/>
    </row>
    <row r="924" ht="12.75">
      <c r="R924" s="6"/>
    </row>
    <row r="925" ht="12.75">
      <c r="R925" s="6"/>
    </row>
    <row r="926" ht="12.75">
      <c r="R926" s="6"/>
    </row>
    <row r="927" ht="12.75">
      <c r="R927" s="6"/>
    </row>
    <row r="928" ht="12.75">
      <c r="R928" s="6"/>
    </row>
    <row r="929" ht="12.75">
      <c r="R929" s="6"/>
    </row>
    <row r="930" ht="12.75">
      <c r="R930" s="6"/>
    </row>
    <row r="931" ht="12.75">
      <c r="R931" s="6"/>
    </row>
    <row r="932" ht="12.75">
      <c r="R932" s="6"/>
    </row>
    <row r="933" ht="12.75">
      <c r="R933" s="6"/>
    </row>
    <row r="934" ht="12.75">
      <c r="R934" s="6"/>
    </row>
    <row r="935" ht="12.75">
      <c r="R935" s="6"/>
    </row>
    <row r="936" ht="12.75">
      <c r="R936" s="6"/>
    </row>
    <row r="937" ht="12.75">
      <c r="R937" s="6"/>
    </row>
    <row r="938" ht="12.75">
      <c r="R938" s="6"/>
    </row>
    <row r="939" ht="12.75">
      <c r="R939" s="6"/>
    </row>
    <row r="940" ht="12.75">
      <c r="R940" s="6"/>
    </row>
    <row r="941" ht="12.75">
      <c r="R941" s="6"/>
    </row>
    <row r="942" ht="12.75">
      <c r="R942" s="6"/>
    </row>
    <row r="943" ht="12.75">
      <c r="R943" s="6"/>
    </row>
    <row r="944" ht="12.75">
      <c r="R944" s="6"/>
    </row>
    <row r="945" ht="12.75">
      <c r="R945" s="6"/>
    </row>
    <row r="946" ht="12.75">
      <c r="R946" s="6"/>
    </row>
    <row r="947" ht="12.75">
      <c r="R947" s="6"/>
    </row>
    <row r="948" ht="12.75">
      <c r="R948" s="6"/>
    </row>
    <row r="949" ht="12.75">
      <c r="R949" s="6"/>
    </row>
    <row r="950" ht="12.75">
      <c r="R950" s="6"/>
    </row>
    <row r="951" ht="12.75">
      <c r="R951" s="6"/>
    </row>
    <row r="952" ht="12.75">
      <c r="R952" s="6"/>
    </row>
    <row r="953" ht="12.75">
      <c r="R953" s="6"/>
    </row>
    <row r="954" ht="12.75">
      <c r="R954" s="6"/>
    </row>
    <row r="955" ht="12.75">
      <c r="R955" s="6"/>
    </row>
    <row r="956" ht="12.75">
      <c r="R956" s="6"/>
    </row>
    <row r="957" ht="12.75">
      <c r="R957" s="6"/>
    </row>
    <row r="958" ht="12.75">
      <c r="R958" s="6"/>
    </row>
    <row r="959" ht="12.75">
      <c r="R959" s="6"/>
    </row>
    <row r="960" ht="12.75">
      <c r="R960" s="6"/>
    </row>
    <row r="961" ht="12.75">
      <c r="R961" s="6"/>
    </row>
    <row r="962" ht="12.75">
      <c r="R962" s="6"/>
    </row>
    <row r="963" ht="12.75">
      <c r="R963" s="6"/>
    </row>
    <row r="964" ht="12.75">
      <c r="R964" s="6"/>
    </row>
    <row r="965" ht="12.75">
      <c r="R965" s="6"/>
    </row>
    <row r="966" ht="12.75">
      <c r="R966" s="6"/>
    </row>
    <row r="967" ht="12.75">
      <c r="R967" s="6"/>
    </row>
    <row r="968" ht="12.75">
      <c r="R968" s="6"/>
    </row>
    <row r="969" ht="12.75">
      <c r="R969" s="6"/>
    </row>
    <row r="970" ht="12.75">
      <c r="R970" s="6"/>
    </row>
    <row r="971" ht="12.75">
      <c r="R971" s="6"/>
    </row>
    <row r="972" ht="12.75">
      <c r="R972" s="6"/>
    </row>
    <row r="973" ht="12.75">
      <c r="R973" s="6"/>
    </row>
    <row r="974" ht="12.75">
      <c r="R974" s="6"/>
    </row>
    <row r="975" ht="12.75">
      <c r="R975" s="6"/>
    </row>
    <row r="976" ht="12.75">
      <c r="R976" s="6"/>
    </row>
    <row r="977" ht="12.75">
      <c r="R977" s="6"/>
    </row>
    <row r="978" ht="12.75">
      <c r="R978" s="6"/>
    </row>
    <row r="979" ht="12.75">
      <c r="R979" s="6"/>
    </row>
    <row r="980" ht="12.75">
      <c r="R980" s="6"/>
    </row>
    <row r="981" ht="12.75">
      <c r="R981" s="6"/>
    </row>
    <row r="982" ht="12.75">
      <c r="R982" s="6"/>
    </row>
    <row r="983" ht="12.75">
      <c r="R983" s="6"/>
    </row>
    <row r="984" ht="12.75">
      <c r="R984" s="6"/>
    </row>
    <row r="985" ht="12.75">
      <c r="R985" s="6"/>
    </row>
    <row r="986" ht="12.75">
      <c r="R986" s="6"/>
    </row>
    <row r="987" ht="12.75">
      <c r="R987" s="6"/>
    </row>
    <row r="988" ht="12.75">
      <c r="R988" s="6"/>
    </row>
    <row r="989" ht="12.75">
      <c r="R989" s="6"/>
    </row>
    <row r="990" ht="12.75">
      <c r="R990" s="6"/>
    </row>
    <row r="991" ht="12.75">
      <c r="R991" s="6"/>
    </row>
    <row r="992" ht="12.75">
      <c r="R992" s="6"/>
    </row>
    <row r="993" ht="12.75">
      <c r="R993" s="6"/>
    </row>
    <row r="994" ht="12.75">
      <c r="R994" s="6"/>
    </row>
    <row r="995" ht="12.75">
      <c r="R995" s="6"/>
    </row>
    <row r="996" ht="12.75">
      <c r="R996" s="6"/>
    </row>
    <row r="997" ht="12.75">
      <c r="R997" s="6"/>
    </row>
    <row r="998" ht="12.75">
      <c r="R998" s="6"/>
    </row>
    <row r="999" ht="12.75">
      <c r="R999" s="6"/>
    </row>
    <row r="1000" ht="12.75">
      <c r="R1000" s="6"/>
    </row>
    <row r="1001" ht="12.75">
      <c r="R1001" s="6"/>
    </row>
    <row r="1002" ht="12.75">
      <c r="R1002" s="6"/>
    </row>
    <row r="1003" ht="12.75">
      <c r="R1003" s="6"/>
    </row>
    <row r="1004" ht="12.75">
      <c r="R1004" s="6"/>
    </row>
    <row r="1005" ht="12.75">
      <c r="R1005" s="6"/>
    </row>
    <row r="1006" ht="12.75">
      <c r="R1006" s="6"/>
    </row>
    <row r="1007" ht="12.75">
      <c r="R1007" s="6"/>
    </row>
    <row r="1008" ht="12.75">
      <c r="R1008" s="6"/>
    </row>
    <row r="1009" ht="12.75">
      <c r="R1009" s="6"/>
    </row>
    <row r="1010" ht="12.75">
      <c r="R1010" s="6"/>
    </row>
    <row r="1011" ht="12.75">
      <c r="R1011" s="6"/>
    </row>
    <row r="1012" ht="12.75">
      <c r="R1012" s="6"/>
    </row>
    <row r="1013" ht="12.75">
      <c r="R1013" s="6"/>
    </row>
    <row r="1014" ht="12.75">
      <c r="R1014" s="6"/>
    </row>
    <row r="1015" ht="12.75">
      <c r="R1015" s="6"/>
    </row>
    <row r="1016" ht="12.75">
      <c r="R1016" s="6"/>
    </row>
    <row r="1017" ht="12.75">
      <c r="R1017" s="6"/>
    </row>
    <row r="1018" ht="12.75">
      <c r="R1018" s="6"/>
    </row>
    <row r="1019" ht="12.75">
      <c r="R1019" s="6"/>
    </row>
    <row r="1020" ht="12.75">
      <c r="R1020" s="6"/>
    </row>
    <row r="1021" ht="12.75">
      <c r="R1021" s="6"/>
    </row>
    <row r="1022" ht="12.75">
      <c r="R1022" s="6"/>
    </row>
    <row r="1023" ht="12.75">
      <c r="R1023" s="6"/>
    </row>
    <row r="1024" ht="12.75">
      <c r="R1024" s="6"/>
    </row>
    <row r="1025" ht="12.75">
      <c r="R1025" s="6"/>
    </row>
    <row r="1026" ht="12.75">
      <c r="R1026" s="6"/>
    </row>
    <row r="1027" ht="12.75">
      <c r="R1027" s="6"/>
    </row>
    <row r="1028" ht="12.75">
      <c r="R1028" s="6"/>
    </row>
    <row r="1029" ht="12.75">
      <c r="R1029" s="6"/>
    </row>
    <row r="1030" ht="12.75">
      <c r="R1030" s="6"/>
    </row>
    <row r="1031" ht="12.75">
      <c r="R1031" s="6"/>
    </row>
    <row r="1032" ht="12.75">
      <c r="R1032" s="6"/>
    </row>
    <row r="1033" ht="12.75">
      <c r="R1033" s="6"/>
    </row>
    <row r="1034" ht="12.75">
      <c r="R1034" s="6"/>
    </row>
    <row r="1035" ht="12.75">
      <c r="R1035" s="6"/>
    </row>
    <row r="1036" ht="12.75">
      <c r="R1036" s="6"/>
    </row>
    <row r="1037" ht="12.75">
      <c r="R1037" s="6"/>
    </row>
    <row r="1038" ht="12.75">
      <c r="R1038" s="6"/>
    </row>
    <row r="1039" ht="12.75">
      <c r="R1039" s="6"/>
    </row>
    <row r="1040" ht="12.75">
      <c r="R1040" s="6"/>
    </row>
    <row r="1041" ht="12.75">
      <c r="R1041" s="6"/>
    </row>
    <row r="1042" ht="12.75">
      <c r="R1042" s="6"/>
    </row>
    <row r="1043" ht="12.75">
      <c r="R1043" s="6"/>
    </row>
    <row r="1044" ht="12.75">
      <c r="R1044" s="6"/>
    </row>
    <row r="1045" ht="12.75">
      <c r="R1045" s="6"/>
    </row>
    <row r="1046" ht="12.75">
      <c r="R1046" s="6"/>
    </row>
    <row r="1047" ht="12.75">
      <c r="R1047" s="6"/>
    </row>
    <row r="1048" ht="12.75">
      <c r="R1048" s="6"/>
    </row>
    <row r="1049" ht="12.75">
      <c r="R1049" s="6"/>
    </row>
    <row r="1050" ht="12.75">
      <c r="R1050" s="6"/>
    </row>
    <row r="1051" ht="12.75">
      <c r="R1051" s="6"/>
    </row>
    <row r="1052" ht="12.75">
      <c r="R1052" s="6"/>
    </row>
    <row r="1053" ht="12.75">
      <c r="R1053" s="6"/>
    </row>
    <row r="1054" ht="12.75">
      <c r="R1054" s="6"/>
    </row>
    <row r="1055" ht="12.75">
      <c r="R1055" s="6"/>
    </row>
    <row r="1056" ht="12.75">
      <c r="R1056" s="6"/>
    </row>
    <row r="1057" ht="12.75">
      <c r="R1057" s="6"/>
    </row>
    <row r="1058" ht="12.75">
      <c r="R1058" s="6"/>
    </row>
    <row r="1059" ht="12.75">
      <c r="R1059" s="6"/>
    </row>
    <row r="1060" ht="12.75">
      <c r="R1060" s="6"/>
    </row>
    <row r="1061" ht="12.75">
      <c r="R1061" s="6"/>
    </row>
    <row r="1062" ht="12.75">
      <c r="R1062" s="6"/>
    </row>
    <row r="1063" ht="12.75">
      <c r="R1063" s="6"/>
    </row>
    <row r="1064" ht="12.75">
      <c r="R1064" s="6"/>
    </row>
    <row r="1065" ht="12.75">
      <c r="R1065" s="6"/>
    </row>
    <row r="1066" ht="12.75">
      <c r="R1066" s="6"/>
    </row>
    <row r="1067" ht="12.75">
      <c r="R1067" s="6"/>
    </row>
    <row r="1068" ht="12.75">
      <c r="R1068" s="6"/>
    </row>
    <row r="1069" ht="12.75">
      <c r="R1069" s="6"/>
    </row>
    <row r="1070" ht="12.75">
      <c r="R1070" s="6"/>
    </row>
    <row r="1071" ht="12.75">
      <c r="R1071" s="6"/>
    </row>
    <row r="1072" ht="12.75">
      <c r="R1072" s="6"/>
    </row>
    <row r="1073" ht="12.75">
      <c r="R1073" s="6"/>
    </row>
    <row r="1074" ht="12.75">
      <c r="R1074" s="6"/>
    </row>
    <row r="1075" ht="12.75">
      <c r="R1075" s="6"/>
    </row>
    <row r="1076" ht="12.75">
      <c r="R1076" s="6"/>
    </row>
    <row r="1077" ht="12.75">
      <c r="R1077" s="6"/>
    </row>
    <row r="1078" ht="12.75">
      <c r="R1078" s="6"/>
    </row>
    <row r="1079" ht="12.75">
      <c r="R1079" s="6"/>
    </row>
    <row r="1080" ht="12.75">
      <c r="R1080" s="6"/>
    </row>
    <row r="1081" ht="12.75">
      <c r="R1081" s="6"/>
    </row>
    <row r="1082" ht="12.75">
      <c r="R1082" s="6"/>
    </row>
    <row r="1083" ht="12.75">
      <c r="R1083" s="6"/>
    </row>
    <row r="1084" ht="12.75">
      <c r="R1084" s="6"/>
    </row>
    <row r="1085" ht="12.75">
      <c r="R1085" s="6"/>
    </row>
    <row r="1086" ht="12.75">
      <c r="R1086" s="6"/>
    </row>
    <row r="1087" ht="12.75">
      <c r="R1087" s="6"/>
    </row>
    <row r="1088" ht="12.75">
      <c r="R1088" s="6"/>
    </row>
    <row r="1089" ht="12.75">
      <c r="R1089" s="6"/>
    </row>
    <row r="1090" ht="12.75">
      <c r="R1090" s="6"/>
    </row>
    <row r="1091" ht="12.75">
      <c r="R1091" s="6"/>
    </row>
    <row r="1092" ht="12.75">
      <c r="R1092" s="6"/>
    </row>
    <row r="1093" ht="12.75">
      <c r="R1093" s="6"/>
    </row>
    <row r="1094" ht="12.75">
      <c r="R1094" s="6"/>
    </row>
    <row r="1095" ht="12.75">
      <c r="R1095" s="6"/>
    </row>
    <row r="1096" ht="12.75">
      <c r="R1096" s="6"/>
    </row>
    <row r="1097" ht="12.75">
      <c r="R1097" s="6"/>
    </row>
    <row r="1098" ht="12.75">
      <c r="R1098" s="6"/>
    </row>
    <row r="1099" ht="12.75">
      <c r="R1099" s="6"/>
    </row>
    <row r="1100" ht="12.75">
      <c r="R1100" s="6"/>
    </row>
    <row r="1101" ht="12.75">
      <c r="R1101" s="6"/>
    </row>
    <row r="1102" ht="12.75">
      <c r="R1102" s="6"/>
    </row>
    <row r="1103" ht="12.75">
      <c r="R1103" s="6"/>
    </row>
    <row r="1104" ht="12.75">
      <c r="R1104" s="6"/>
    </row>
    <row r="1105" ht="12.75">
      <c r="R1105" s="6"/>
    </row>
    <row r="1106" ht="12.75">
      <c r="R1106" s="6"/>
    </row>
    <row r="1107" ht="12.75">
      <c r="R1107" s="6"/>
    </row>
    <row r="1108" ht="12.75">
      <c r="R1108" s="6"/>
    </row>
    <row r="1109" ht="12.75">
      <c r="R1109" s="6"/>
    </row>
    <row r="1110" ht="12.75">
      <c r="R1110" s="6"/>
    </row>
    <row r="1111" ht="12.75">
      <c r="R1111" s="6"/>
    </row>
    <row r="1112" ht="12.75">
      <c r="R1112" s="6"/>
    </row>
    <row r="1113" ht="12.75">
      <c r="R1113" s="6"/>
    </row>
    <row r="1114" ht="12.75">
      <c r="R1114" s="6"/>
    </row>
    <row r="1115" ht="12.75">
      <c r="R1115" s="6"/>
    </row>
    <row r="1116" ht="12.75">
      <c r="R1116" s="6"/>
    </row>
    <row r="1117" ht="12.75">
      <c r="R1117" s="6"/>
    </row>
    <row r="1118" ht="12.75">
      <c r="R1118" s="6"/>
    </row>
    <row r="1119" ht="12.75">
      <c r="R1119" s="6"/>
    </row>
  </sheetData>
  <sheetProtection/>
  <mergeCells count="341">
    <mergeCell ref="DJ36:DL36"/>
    <mergeCell ref="A4:R4"/>
    <mergeCell ref="BF30:BI30"/>
    <mergeCell ref="BJ30:BW30"/>
    <mergeCell ref="BY30:CB30"/>
    <mergeCell ref="CC30:CY30"/>
    <mergeCell ref="F30:M30"/>
    <mergeCell ref="P30:R30"/>
    <mergeCell ref="T30:W30"/>
    <mergeCell ref="X30:AK30"/>
    <mergeCell ref="DQ30:DT30"/>
    <mergeCell ref="DU30:EH30"/>
    <mergeCell ref="EJ30:EW30"/>
    <mergeCell ref="AU34:AX34"/>
    <mergeCell ref="DA30:DD30"/>
    <mergeCell ref="DE30:DO30"/>
    <mergeCell ref="AM30:AP30"/>
    <mergeCell ref="AQ30:BD30"/>
    <mergeCell ref="DQ28:DT28"/>
    <mergeCell ref="T29:W29"/>
    <mergeCell ref="AM29:AP29"/>
    <mergeCell ref="BF29:BI29"/>
    <mergeCell ref="BY29:CB29"/>
    <mergeCell ref="CU29:CW29"/>
    <mergeCell ref="DA29:DD29"/>
    <mergeCell ref="DQ29:DT29"/>
    <mergeCell ref="T28:W28"/>
    <mergeCell ref="AM28:AP28"/>
    <mergeCell ref="T27:W27"/>
    <mergeCell ref="AM27:AP27"/>
    <mergeCell ref="BF27:BI27"/>
    <mergeCell ref="BY27:CB27"/>
    <mergeCell ref="BF28:BI28"/>
    <mergeCell ref="BY28:CB28"/>
    <mergeCell ref="CU28:CW28"/>
    <mergeCell ref="DA28:DD28"/>
    <mergeCell ref="CU26:CW26"/>
    <mergeCell ref="DA26:DD26"/>
    <mergeCell ref="DA27:DD27"/>
    <mergeCell ref="BY26:CB26"/>
    <mergeCell ref="DA25:DD25"/>
    <mergeCell ref="AM25:AP25"/>
    <mergeCell ref="BF25:BI25"/>
    <mergeCell ref="BY25:CB25"/>
    <mergeCell ref="T25:W25"/>
    <mergeCell ref="T26:W26"/>
    <mergeCell ref="AM26:AP26"/>
    <mergeCell ref="BF26:BI26"/>
    <mergeCell ref="DQ24:DT24"/>
    <mergeCell ref="DQ27:DT27"/>
    <mergeCell ref="DQ25:DT25"/>
    <mergeCell ref="DQ26:DT26"/>
    <mergeCell ref="CU25:CW25"/>
    <mergeCell ref="CU23:CW23"/>
    <mergeCell ref="DA23:DD23"/>
    <mergeCell ref="T24:W24"/>
    <mergeCell ref="AM24:AP24"/>
    <mergeCell ref="BF24:BI24"/>
    <mergeCell ref="BY24:CB24"/>
    <mergeCell ref="CU24:CW24"/>
    <mergeCell ref="DA24:DD24"/>
    <mergeCell ref="T23:W23"/>
    <mergeCell ref="AM23:AP23"/>
    <mergeCell ref="BF23:BI23"/>
    <mergeCell ref="BY23:CB23"/>
    <mergeCell ref="DQ21:DT21"/>
    <mergeCell ref="CU22:CW22"/>
    <mergeCell ref="DA22:DD22"/>
    <mergeCell ref="DQ22:DT22"/>
    <mergeCell ref="DA21:DD21"/>
    <mergeCell ref="DQ23:DT23"/>
    <mergeCell ref="T22:W22"/>
    <mergeCell ref="AM22:AP22"/>
    <mergeCell ref="BF22:BI22"/>
    <mergeCell ref="BY22:CB22"/>
    <mergeCell ref="T21:W21"/>
    <mergeCell ref="AM21:AP21"/>
    <mergeCell ref="AM20:AP20"/>
    <mergeCell ref="BF20:BI20"/>
    <mergeCell ref="BY20:CB20"/>
    <mergeCell ref="CU20:CW20"/>
    <mergeCell ref="BF21:BI21"/>
    <mergeCell ref="BY21:CB21"/>
    <mergeCell ref="CU21:CW21"/>
    <mergeCell ref="DA20:DD20"/>
    <mergeCell ref="DQ20:DT20"/>
    <mergeCell ref="T19:W19"/>
    <mergeCell ref="AM19:AP19"/>
    <mergeCell ref="BF19:BI19"/>
    <mergeCell ref="BY19:CB19"/>
    <mergeCell ref="CU19:CW19"/>
    <mergeCell ref="DA19:DD19"/>
    <mergeCell ref="DQ19:DT19"/>
    <mergeCell ref="T20:W20"/>
    <mergeCell ref="DQ17:DT17"/>
    <mergeCell ref="T18:W18"/>
    <mergeCell ref="AM18:AP18"/>
    <mergeCell ref="BF18:BI18"/>
    <mergeCell ref="BY18:CB18"/>
    <mergeCell ref="CU18:CW18"/>
    <mergeCell ref="DA18:DD18"/>
    <mergeCell ref="DQ18:DT18"/>
    <mergeCell ref="T17:W17"/>
    <mergeCell ref="AM17:AP17"/>
    <mergeCell ref="AM16:AP16"/>
    <mergeCell ref="BF16:BI16"/>
    <mergeCell ref="BY16:CB16"/>
    <mergeCell ref="CU16:CW16"/>
    <mergeCell ref="BF17:BI17"/>
    <mergeCell ref="BY17:CB17"/>
    <mergeCell ref="CU17:CW17"/>
    <mergeCell ref="DA17:DD17"/>
    <mergeCell ref="DA16:DD16"/>
    <mergeCell ref="DQ16:DT16"/>
    <mergeCell ref="T15:W15"/>
    <mergeCell ref="AM15:AP15"/>
    <mergeCell ref="BF15:BI15"/>
    <mergeCell ref="BY15:CB15"/>
    <mergeCell ref="CU15:CW15"/>
    <mergeCell ref="DA15:DD15"/>
    <mergeCell ref="DQ15:DT15"/>
    <mergeCell ref="T16:W16"/>
    <mergeCell ref="DQ13:DT13"/>
    <mergeCell ref="T14:W14"/>
    <mergeCell ref="AM14:AP14"/>
    <mergeCell ref="BF14:BI14"/>
    <mergeCell ref="BY14:CB14"/>
    <mergeCell ref="CU14:CW14"/>
    <mergeCell ref="DA14:DD14"/>
    <mergeCell ref="DQ14:DT14"/>
    <mergeCell ref="T13:W13"/>
    <mergeCell ref="AM13:AP13"/>
    <mergeCell ref="AM12:AP12"/>
    <mergeCell ref="BF12:BI12"/>
    <mergeCell ref="BY12:CB12"/>
    <mergeCell ref="CU12:CW12"/>
    <mergeCell ref="BF13:BI13"/>
    <mergeCell ref="BY13:CB13"/>
    <mergeCell ref="CU13:CW13"/>
    <mergeCell ref="DA13:DD13"/>
    <mergeCell ref="DA12:DD12"/>
    <mergeCell ref="DQ12:DT12"/>
    <mergeCell ref="T11:W11"/>
    <mergeCell ref="AM11:AP11"/>
    <mergeCell ref="BF11:BI11"/>
    <mergeCell ref="BY11:CB11"/>
    <mergeCell ref="CU11:CW11"/>
    <mergeCell ref="DA11:DD11"/>
    <mergeCell ref="DQ11:DT11"/>
    <mergeCell ref="T12:W12"/>
    <mergeCell ref="CU9:CW9"/>
    <mergeCell ref="DA9:DD9"/>
    <mergeCell ref="DQ9:DT9"/>
    <mergeCell ref="T10:W10"/>
    <mergeCell ref="AM10:AP10"/>
    <mergeCell ref="BF10:BI10"/>
    <mergeCell ref="BY10:CB10"/>
    <mergeCell ref="DA10:DD10"/>
    <mergeCell ref="DQ10:DT10"/>
    <mergeCell ref="T9:W9"/>
    <mergeCell ref="AM9:AP9"/>
    <mergeCell ref="BF9:BI9"/>
    <mergeCell ref="BY9:CB9"/>
    <mergeCell ref="BY8:CB8"/>
    <mergeCell ref="CU8:CW8"/>
    <mergeCell ref="DA8:DD8"/>
    <mergeCell ref="DQ8:DT8"/>
    <mergeCell ref="B8:E8"/>
    <mergeCell ref="T8:W8"/>
    <mergeCell ref="AM8:AP8"/>
    <mergeCell ref="BF8:BI8"/>
    <mergeCell ref="EK6:EK7"/>
    <mergeCell ref="EL6:EL7"/>
    <mergeCell ref="ED6:ED7"/>
    <mergeCell ref="EE6:EE7"/>
    <mergeCell ref="EF6:EF7"/>
    <mergeCell ref="EG6:EG7"/>
    <mergeCell ref="EI5:EI7"/>
    <mergeCell ref="EJ5:EM5"/>
    <mergeCell ref="CE6:CE7"/>
    <mergeCell ref="CF6:CF7"/>
    <mergeCell ref="BV5:BV7"/>
    <mergeCell ref="BW5:BW7"/>
    <mergeCell ref="BX5:BX7"/>
    <mergeCell ref="BY5:CB7"/>
    <mergeCell ref="CC5:CC7"/>
    <mergeCell ref="CD5:CH5"/>
    <mergeCell ref="CG6:CG7"/>
    <mergeCell ref="CH6:CH7"/>
    <mergeCell ref="BJ6:BJ7"/>
    <mergeCell ref="BK6:BK7"/>
    <mergeCell ref="BL6:BL7"/>
    <mergeCell ref="BM6:BM7"/>
    <mergeCell ref="AJ6:AJ7"/>
    <mergeCell ref="AV6:AV7"/>
    <mergeCell ref="AW6:AW7"/>
    <mergeCell ref="AL5:AL7"/>
    <mergeCell ref="AM5:AP7"/>
    <mergeCell ref="AF6:AF7"/>
    <mergeCell ref="AG6:AG7"/>
    <mergeCell ref="AH6:AH7"/>
    <mergeCell ref="AI6:AI7"/>
    <mergeCell ref="P5:Q5"/>
    <mergeCell ref="S5:S7"/>
    <mergeCell ref="T5:W7"/>
    <mergeCell ref="AE6:AE7"/>
    <mergeCell ref="EP5:ET5"/>
    <mergeCell ref="EU5:EU7"/>
    <mergeCell ref="EV5:EV7"/>
    <mergeCell ref="EW5:EW7"/>
    <mergeCell ref="EP6:EP7"/>
    <mergeCell ref="EQ6:EQ7"/>
    <mergeCell ref="ER6:ER7"/>
    <mergeCell ref="ES6:ES7"/>
    <mergeCell ref="ET6:ET7"/>
    <mergeCell ref="EN5:EN7"/>
    <mergeCell ref="DY6:DY7"/>
    <mergeCell ref="DZ6:DZ7"/>
    <mergeCell ref="EA6:EA7"/>
    <mergeCell ref="EB6:EB7"/>
    <mergeCell ref="EJ6:EJ7"/>
    <mergeCell ref="DY5:EA5"/>
    <mergeCell ref="EM6:EM7"/>
    <mergeCell ref="EB5:EG5"/>
    <mergeCell ref="EH5:EH7"/>
    <mergeCell ref="DV5:DX5"/>
    <mergeCell ref="DH6:DH7"/>
    <mergeCell ref="DI6:DI7"/>
    <mergeCell ref="DJ6:DJ7"/>
    <mergeCell ref="DN6:DN7"/>
    <mergeCell ref="DV6:DV7"/>
    <mergeCell ref="DK6:DK7"/>
    <mergeCell ref="DL6:DL7"/>
    <mergeCell ref="DM6:DM7"/>
    <mergeCell ref="DO5:DO7"/>
    <mergeCell ref="DP5:DP7"/>
    <mergeCell ref="DQ5:DT7"/>
    <mergeCell ref="DU5:DU7"/>
    <mergeCell ref="DE5:DN5"/>
    <mergeCell ref="DG6:DG7"/>
    <mergeCell ref="DE6:DE7"/>
    <mergeCell ref="DF6:DF7"/>
    <mergeCell ref="DA5:DD7"/>
    <mergeCell ref="CI6:CI7"/>
    <mergeCell ref="CJ6:CJ7"/>
    <mergeCell ref="CK6:CK7"/>
    <mergeCell ref="CL6:CL7"/>
    <mergeCell ref="CX6:CX7"/>
    <mergeCell ref="CZ5:CZ7"/>
    <mergeCell ref="CY5:CY7"/>
    <mergeCell ref="CQ6:CQ7"/>
    <mergeCell ref="CR6:CR7"/>
    <mergeCell ref="BN6:BN7"/>
    <mergeCell ref="BO6:BO7"/>
    <mergeCell ref="BP6:BP7"/>
    <mergeCell ref="BQ6:BQ7"/>
    <mergeCell ref="BR6:BR7"/>
    <mergeCell ref="BS6:BS7"/>
    <mergeCell ref="BT6:BT7"/>
    <mergeCell ref="BU6:BU7"/>
    <mergeCell ref="CD6:CD7"/>
    <mergeCell ref="CI5:CQ5"/>
    <mergeCell ref="CR5:CT5"/>
    <mergeCell ref="CU5:CW7"/>
    <mergeCell ref="CS6:CS7"/>
    <mergeCell ref="CT6:CT7"/>
    <mergeCell ref="CM6:CM7"/>
    <mergeCell ref="CN6:CN7"/>
    <mergeCell ref="CO6:CO7"/>
    <mergeCell ref="CP6:CP7"/>
    <mergeCell ref="BF5:BI7"/>
    <mergeCell ref="BJ5:BU5"/>
    <mergeCell ref="AQ6:AQ7"/>
    <mergeCell ref="AR6:AR7"/>
    <mergeCell ref="AS6:AS7"/>
    <mergeCell ref="AT6:AT7"/>
    <mergeCell ref="AX6:AX7"/>
    <mergeCell ref="AY6:AY7"/>
    <mergeCell ref="AZ6:AZ7"/>
    <mergeCell ref="BA6:BA7"/>
    <mergeCell ref="AQ5:AZ5"/>
    <mergeCell ref="BA5:BC5"/>
    <mergeCell ref="BD5:BD7"/>
    <mergeCell ref="BE5:BE7"/>
    <mergeCell ref="BB6:BB7"/>
    <mergeCell ref="BC6:BC7"/>
    <mergeCell ref="AD6:AD7"/>
    <mergeCell ref="O6:O7"/>
    <mergeCell ref="P6:P7"/>
    <mergeCell ref="Q6:Q7"/>
    <mergeCell ref="AA6:AA7"/>
    <mergeCell ref="AB6:AB7"/>
    <mergeCell ref="AC6:AC7"/>
    <mergeCell ref="Y6:Y7"/>
    <mergeCell ref="Z6:Z7"/>
    <mergeCell ref="R5:R7"/>
    <mergeCell ref="B9:E9"/>
    <mergeCell ref="K6:K7"/>
    <mergeCell ref="N6:N7"/>
    <mergeCell ref="AK5:AK7"/>
    <mergeCell ref="F6:F7"/>
    <mergeCell ref="G6:G7"/>
    <mergeCell ref="H6:H7"/>
    <mergeCell ref="I6:I7"/>
    <mergeCell ref="J6:J7"/>
    <mergeCell ref="X6:X7"/>
    <mergeCell ref="A5:A7"/>
    <mergeCell ref="B5:E7"/>
    <mergeCell ref="F5:J5"/>
    <mergeCell ref="K5:O5"/>
    <mergeCell ref="L6:L7"/>
    <mergeCell ref="A1:R1"/>
    <mergeCell ref="B11:E11"/>
    <mergeCell ref="B22:E22"/>
    <mergeCell ref="B16:E16"/>
    <mergeCell ref="B15:E15"/>
    <mergeCell ref="B19:E19"/>
    <mergeCell ref="B20:E20"/>
    <mergeCell ref="B10:E10"/>
    <mergeCell ref="B14:E14"/>
    <mergeCell ref="A2:R3"/>
    <mergeCell ref="B29:E29"/>
    <mergeCell ref="B23:E23"/>
    <mergeCell ref="EO5:EO7"/>
    <mergeCell ref="AU6:AU7"/>
    <mergeCell ref="B25:E25"/>
    <mergeCell ref="B24:E24"/>
    <mergeCell ref="B27:E27"/>
    <mergeCell ref="B26:E26"/>
    <mergeCell ref="M6:M7"/>
    <mergeCell ref="X5:AJ5"/>
    <mergeCell ref="DW6:DW7"/>
    <mergeCell ref="DX6:DX7"/>
    <mergeCell ref="EC6:EC7"/>
    <mergeCell ref="B30:E30"/>
    <mergeCell ref="B17:E17"/>
    <mergeCell ref="B18:E18"/>
    <mergeCell ref="B21:E21"/>
    <mergeCell ref="B12:E12"/>
    <mergeCell ref="B13:E13"/>
    <mergeCell ref="B28:E28"/>
  </mergeCells>
  <printOptions/>
  <pageMargins left="0.3937007874015748" right="0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76"/>
  <sheetViews>
    <sheetView zoomScalePageLayoutView="0" workbookViewId="0" topLeftCell="A1">
      <pane xSplit="1" ySplit="9" topLeftCell="N10" activePane="bottomRight" state="frozen"/>
      <selection pane="topLeft" activeCell="FD11" sqref="FD11"/>
      <selection pane="topRight" activeCell="FD11" sqref="FD11"/>
      <selection pane="bottomLeft" activeCell="FD11" sqref="FD11"/>
      <selection pane="bottomRight" activeCell="BS28" sqref="BS8:BS28"/>
    </sheetView>
  </sheetViews>
  <sheetFormatPr defaultColWidth="9.140625" defaultRowHeight="12.75"/>
  <cols>
    <col min="1" max="1" width="4.140625" style="6" customWidth="1"/>
    <col min="2" max="4" width="9.140625" style="6" customWidth="1"/>
    <col min="5" max="5" width="4.8515625" style="6" customWidth="1"/>
    <col min="6" max="18" width="8.140625" style="6" customWidth="1"/>
    <col min="19" max="23" width="6.8515625" style="6" customWidth="1"/>
    <col min="24" max="34" width="6.140625" style="6" customWidth="1"/>
    <col min="35" max="35" width="6.7109375" style="6" customWidth="1"/>
    <col min="36" max="38" width="6.140625" style="6" customWidth="1"/>
    <col min="39" max="39" width="14.421875" style="6" customWidth="1"/>
    <col min="40" max="40" width="3.8515625" style="6" customWidth="1"/>
    <col min="41" max="43" width="7.140625" style="6" customWidth="1"/>
    <col min="44" max="44" width="3.28125" style="6" customWidth="1"/>
    <col min="45" max="51" width="5.421875" style="6" customWidth="1"/>
    <col min="52" max="52" width="5.8515625" style="6" customWidth="1"/>
    <col min="53" max="60" width="5.421875" style="6" customWidth="1"/>
    <col min="61" max="61" width="6.57421875" style="6" customWidth="1"/>
    <col min="62" max="62" width="12.7109375" style="6" customWidth="1"/>
    <col min="63" max="67" width="5.57421875" style="6" customWidth="1"/>
    <col min="68" max="80" width="8.00390625" style="6" customWidth="1"/>
    <col min="81" max="81" width="9.8515625" style="6" customWidth="1"/>
    <col min="82" max="82" width="4.28125" style="6" customWidth="1"/>
    <col min="83" max="85" width="7.140625" style="6" customWidth="1"/>
    <col min="86" max="86" width="8.00390625" style="6" customWidth="1"/>
    <col min="87" max="98" width="7.140625" style="6" customWidth="1"/>
    <col min="99" max="102" width="6.28125" style="6" customWidth="1"/>
    <col min="103" max="103" width="9.7109375" style="6" customWidth="1"/>
    <col min="104" max="117" width="7.7109375" style="6" customWidth="1"/>
    <col min="118" max="121" width="5.8515625" style="6" customWidth="1"/>
    <col min="122" max="122" width="7.421875" style="6" customWidth="1"/>
    <col min="123" max="134" width="9.28125" style="6" customWidth="1"/>
    <col min="135" max="139" width="9.00390625" style="6" customWidth="1"/>
    <col min="140" max="147" width="6.57421875" style="6" customWidth="1"/>
    <col min="148" max="148" width="8.7109375" style="6" customWidth="1"/>
    <col min="149" max="149" width="7.57421875" style="6" customWidth="1"/>
    <col min="150" max="150" width="7.140625" style="6" customWidth="1"/>
    <col min="151" max="151" width="7.00390625" style="6" customWidth="1"/>
    <col min="152" max="152" width="11.421875" style="6" customWidth="1"/>
    <col min="153" max="157" width="6.7109375" style="6" customWidth="1"/>
    <col min="158" max="168" width="7.57421875" style="6" customWidth="1"/>
    <col min="169" max="169" width="9.140625" style="6" customWidth="1"/>
    <col min="170" max="170" width="12.00390625" style="87" customWidth="1"/>
    <col min="171" max="16384" width="9.140625" style="6" customWidth="1"/>
  </cols>
  <sheetData>
    <row r="1" spans="1:164" ht="15">
      <c r="A1" s="236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</row>
    <row r="2" spans="1:164" ht="11.25" customHeight="1">
      <c r="A2" s="237" t="s">
        <v>167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</row>
    <row r="3" spans="1:164" ht="12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</row>
    <row r="4" spans="1:169" ht="12.75">
      <c r="A4" s="87"/>
      <c r="B4" s="307" t="s">
        <v>182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</row>
    <row r="5" spans="1:170" ht="15.75" customHeight="1">
      <c r="A5" s="281" t="s">
        <v>45</v>
      </c>
      <c r="B5" s="207" t="s">
        <v>46</v>
      </c>
      <c r="C5" s="207"/>
      <c r="D5" s="207"/>
      <c r="E5" s="207"/>
      <c r="F5" s="300" t="s">
        <v>130</v>
      </c>
      <c r="G5" s="301"/>
      <c r="H5" s="297" t="s">
        <v>131</v>
      </c>
      <c r="I5" s="305" t="s">
        <v>132</v>
      </c>
      <c r="J5" s="306"/>
      <c r="K5" s="297" t="s">
        <v>133</v>
      </c>
      <c r="L5" s="300" t="s">
        <v>134</v>
      </c>
      <c r="M5" s="301"/>
      <c r="N5" s="300" t="s">
        <v>114</v>
      </c>
      <c r="O5" s="308"/>
      <c r="P5" s="308"/>
      <c r="Q5" s="308"/>
      <c r="R5" s="288" t="s">
        <v>156</v>
      </c>
      <c r="S5" s="281" t="s">
        <v>45</v>
      </c>
      <c r="T5" s="207" t="s">
        <v>46</v>
      </c>
      <c r="U5" s="207"/>
      <c r="V5" s="207"/>
      <c r="W5" s="207"/>
      <c r="X5" s="300" t="s">
        <v>114</v>
      </c>
      <c r="Y5" s="308"/>
      <c r="Z5" s="308"/>
      <c r="AA5" s="308"/>
      <c r="AB5" s="41"/>
      <c r="AC5" s="41"/>
      <c r="AD5" s="41"/>
      <c r="AE5" s="41"/>
      <c r="AF5" s="41"/>
      <c r="AG5" s="41"/>
      <c r="AH5" s="41"/>
      <c r="AI5" s="42"/>
      <c r="AJ5" s="260" t="s">
        <v>135</v>
      </c>
      <c r="AK5" s="260"/>
      <c r="AL5" s="260"/>
      <c r="AM5" s="288" t="s">
        <v>156</v>
      </c>
      <c r="AN5" s="281" t="s">
        <v>45</v>
      </c>
      <c r="AO5" s="211" t="s">
        <v>46</v>
      </c>
      <c r="AP5" s="212"/>
      <c r="AQ5" s="212"/>
      <c r="AR5" s="213"/>
      <c r="AS5" s="211" t="s">
        <v>67</v>
      </c>
      <c r="AT5" s="212"/>
      <c r="AU5" s="213"/>
      <c r="AV5" s="263" t="s">
        <v>118</v>
      </c>
      <c r="AW5" s="263" t="s">
        <v>119</v>
      </c>
      <c r="AX5" s="285" t="s">
        <v>136</v>
      </c>
      <c r="AY5" s="296"/>
      <c r="AZ5" s="286"/>
      <c r="BA5" s="260" t="s">
        <v>69</v>
      </c>
      <c r="BB5" s="260"/>
      <c r="BC5" s="260"/>
      <c r="BD5" s="260"/>
      <c r="BE5" s="260"/>
      <c r="BF5" s="260"/>
      <c r="BG5" s="260"/>
      <c r="BH5" s="260"/>
      <c r="BI5" s="260"/>
      <c r="BJ5" s="288" t="s">
        <v>156</v>
      </c>
      <c r="BK5" s="281" t="s">
        <v>45</v>
      </c>
      <c r="BL5" s="211" t="s">
        <v>46</v>
      </c>
      <c r="BM5" s="212"/>
      <c r="BN5" s="212"/>
      <c r="BO5" s="213"/>
      <c r="BP5" s="263" t="s">
        <v>120</v>
      </c>
      <c r="BQ5" s="211" t="s">
        <v>137</v>
      </c>
      <c r="BR5" s="213"/>
      <c r="BS5" s="285" t="s">
        <v>146</v>
      </c>
      <c r="BT5" s="296"/>
      <c r="BU5" s="296"/>
      <c r="BV5" s="286"/>
      <c r="BW5" s="285" t="s">
        <v>121</v>
      </c>
      <c r="BX5" s="296"/>
      <c r="BY5" s="296"/>
      <c r="BZ5" s="296"/>
      <c r="CA5" s="296"/>
      <c r="CB5" s="286"/>
      <c r="CC5" s="288" t="s">
        <v>156</v>
      </c>
      <c r="CD5" s="281" t="s">
        <v>45</v>
      </c>
      <c r="CE5" s="211" t="s">
        <v>46</v>
      </c>
      <c r="CF5" s="212"/>
      <c r="CG5" s="212"/>
      <c r="CH5" s="213"/>
      <c r="CI5" s="263" t="s">
        <v>139</v>
      </c>
      <c r="CJ5" s="263" t="s">
        <v>127</v>
      </c>
      <c r="CK5" s="260" t="s">
        <v>184</v>
      </c>
      <c r="CL5" s="260"/>
      <c r="CM5" s="260"/>
      <c r="CN5" s="260" t="s">
        <v>128</v>
      </c>
      <c r="CO5" s="260"/>
      <c r="CP5" s="260"/>
      <c r="CQ5" s="260"/>
      <c r="CR5" s="260"/>
      <c r="CS5" s="260"/>
      <c r="CT5" s="288" t="s">
        <v>156</v>
      </c>
      <c r="CU5" s="281" t="s">
        <v>45</v>
      </c>
      <c r="CV5" s="211" t="s">
        <v>46</v>
      </c>
      <c r="CW5" s="212"/>
      <c r="CX5" s="212"/>
      <c r="CY5" s="213"/>
      <c r="CZ5" s="285" t="s">
        <v>128</v>
      </c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88" t="s">
        <v>156</v>
      </c>
      <c r="DN5" s="281" t="s">
        <v>45</v>
      </c>
      <c r="DO5" s="211" t="s">
        <v>46</v>
      </c>
      <c r="DP5" s="212"/>
      <c r="DQ5" s="212"/>
      <c r="DR5" s="213"/>
      <c r="DS5" s="285" t="s">
        <v>128</v>
      </c>
      <c r="DT5" s="296"/>
      <c r="DU5" s="296"/>
      <c r="DV5" s="296"/>
      <c r="DW5" s="296"/>
      <c r="DX5" s="296"/>
      <c r="DY5" s="296"/>
      <c r="DZ5" s="286"/>
      <c r="EA5" s="247" t="s">
        <v>58</v>
      </c>
      <c r="EB5" s="247"/>
      <c r="EC5" s="247"/>
      <c r="ED5" s="288" t="s">
        <v>156</v>
      </c>
      <c r="EE5" s="281" t="s">
        <v>45</v>
      </c>
      <c r="EF5" s="211" t="s">
        <v>46</v>
      </c>
      <c r="EG5" s="212"/>
      <c r="EH5" s="212"/>
      <c r="EI5" s="213"/>
      <c r="EJ5" s="197" t="s">
        <v>185</v>
      </c>
      <c r="EK5" s="197"/>
      <c r="EL5" s="197"/>
      <c r="EM5" s="197"/>
      <c r="EN5" s="197"/>
      <c r="EO5" s="197"/>
      <c r="EP5" s="197"/>
      <c r="EQ5" s="197"/>
      <c r="ER5" s="198"/>
      <c r="ES5" s="196" t="s">
        <v>122</v>
      </c>
      <c r="ET5" s="197"/>
      <c r="EU5" s="197"/>
      <c r="EV5" s="288" t="s">
        <v>156</v>
      </c>
      <c r="EW5" s="281" t="s">
        <v>45</v>
      </c>
      <c r="EX5" s="211" t="s">
        <v>46</v>
      </c>
      <c r="EY5" s="212"/>
      <c r="EZ5" s="212"/>
      <c r="FA5" s="213"/>
      <c r="FB5" s="196" t="s">
        <v>122</v>
      </c>
      <c r="FC5" s="197"/>
      <c r="FD5" s="197"/>
      <c r="FE5" s="197"/>
      <c r="FF5" s="197"/>
      <c r="FG5" s="197"/>
      <c r="FH5" s="198"/>
      <c r="FI5" s="296" t="s">
        <v>72</v>
      </c>
      <c r="FJ5" s="296"/>
      <c r="FK5" s="286"/>
      <c r="FL5" s="288" t="s">
        <v>129</v>
      </c>
      <c r="FM5" s="288" t="s">
        <v>156</v>
      </c>
      <c r="FN5" s="310" t="s">
        <v>157</v>
      </c>
    </row>
    <row r="6" spans="1:170" ht="16.5" customHeight="1">
      <c r="A6" s="281"/>
      <c r="B6" s="207"/>
      <c r="C6" s="207"/>
      <c r="D6" s="207"/>
      <c r="E6" s="207"/>
      <c r="F6" s="304" t="s">
        <v>55</v>
      </c>
      <c r="G6" s="288" t="s">
        <v>117</v>
      </c>
      <c r="H6" s="298"/>
      <c r="I6" s="304" t="s">
        <v>28</v>
      </c>
      <c r="J6" s="288" t="s">
        <v>117</v>
      </c>
      <c r="K6" s="298"/>
      <c r="L6" s="304" t="s">
        <v>52</v>
      </c>
      <c r="M6" s="288" t="s">
        <v>117</v>
      </c>
      <c r="N6" s="304" t="s">
        <v>60</v>
      </c>
      <c r="O6" s="304" t="s">
        <v>61</v>
      </c>
      <c r="P6" s="304" t="s">
        <v>62</v>
      </c>
      <c r="Q6" s="309" t="s">
        <v>63</v>
      </c>
      <c r="R6" s="288"/>
      <c r="S6" s="281"/>
      <c r="T6" s="207"/>
      <c r="U6" s="207"/>
      <c r="V6" s="207"/>
      <c r="W6" s="207"/>
      <c r="X6" s="304" t="s">
        <v>65</v>
      </c>
      <c r="Y6" s="304" t="s">
        <v>64</v>
      </c>
      <c r="Z6" s="304" t="s">
        <v>66</v>
      </c>
      <c r="AA6" s="304" t="s">
        <v>92</v>
      </c>
      <c r="AB6" s="304" t="s">
        <v>77</v>
      </c>
      <c r="AC6" s="304" t="s">
        <v>78</v>
      </c>
      <c r="AD6" s="304" t="s">
        <v>79</v>
      </c>
      <c r="AE6" s="304" t="s">
        <v>73</v>
      </c>
      <c r="AF6" s="304" t="s">
        <v>93</v>
      </c>
      <c r="AG6" s="304" t="s">
        <v>75</v>
      </c>
      <c r="AH6" s="304" t="s">
        <v>95</v>
      </c>
      <c r="AI6" s="288" t="s">
        <v>117</v>
      </c>
      <c r="AJ6" s="287" t="s">
        <v>56</v>
      </c>
      <c r="AK6" s="287" t="s">
        <v>91</v>
      </c>
      <c r="AL6" s="288" t="s">
        <v>117</v>
      </c>
      <c r="AM6" s="288"/>
      <c r="AN6" s="281"/>
      <c r="AO6" s="214"/>
      <c r="AP6" s="215"/>
      <c r="AQ6" s="215"/>
      <c r="AR6" s="216"/>
      <c r="AS6" s="289" t="s">
        <v>63</v>
      </c>
      <c r="AT6" s="289" t="s">
        <v>65</v>
      </c>
      <c r="AU6" s="288" t="s">
        <v>117</v>
      </c>
      <c r="AV6" s="264"/>
      <c r="AW6" s="264"/>
      <c r="AX6" s="258" t="s">
        <v>78</v>
      </c>
      <c r="AY6" s="258" t="s">
        <v>94</v>
      </c>
      <c r="AZ6" s="288" t="s">
        <v>117</v>
      </c>
      <c r="BA6" s="287" t="s">
        <v>28</v>
      </c>
      <c r="BB6" s="287" t="s">
        <v>49</v>
      </c>
      <c r="BC6" s="287" t="s">
        <v>51</v>
      </c>
      <c r="BD6" s="287" t="s">
        <v>53</v>
      </c>
      <c r="BE6" s="287" t="s">
        <v>55</v>
      </c>
      <c r="BF6" s="287" t="s">
        <v>56</v>
      </c>
      <c r="BG6" s="287" t="s">
        <v>57</v>
      </c>
      <c r="BH6" s="287" t="s">
        <v>62</v>
      </c>
      <c r="BI6" s="288" t="s">
        <v>117</v>
      </c>
      <c r="BJ6" s="288"/>
      <c r="BK6" s="281"/>
      <c r="BL6" s="214"/>
      <c r="BM6" s="215"/>
      <c r="BN6" s="215"/>
      <c r="BO6" s="216"/>
      <c r="BP6" s="264"/>
      <c r="BQ6" s="287" t="s">
        <v>55</v>
      </c>
      <c r="BR6" s="288" t="s">
        <v>117</v>
      </c>
      <c r="BS6" s="258" t="s">
        <v>180</v>
      </c>
      <c r="BT6" s="258" t="s">
        <v>138</v>
      </c>
      <c r="BU6" s="258" t="s">
        <v>126</v>
      </c>
      <c r="BV6" s="288" t="s">
        <v>117</v>
      </c>
      <c r="BW6" s="258" t="s">
        <v>97</v>
      </c>
      <c r="BX6" s="258" t="s">
        <v>90</v>
      </c>
      <c r="BY6" s="258" t="s">
        <v>43</v>
      </c>
      <c r="BZ6" s="258" t="s">
        <v>89</v>
      </c>
      <c r="CA6" s="258" t="s">
        <v>44</v>
      </c>
      <c r="CB6" s="295" t="s">
        <v>117</v>
      </c>
      <c r="CC6" s="288"/>
      <c r="CD6" s="281"/>
      <c r="CE6" s="214"/>
      <c r="CF6" s="215"/>
      <c r="CG6" s="215"/>
      <c r="CH6" s="216"/>
      <c r="CI6" s="264"/>
      <c r="CJ6" s="264"/>
      <c r="CK6" s="258" t="s">
        <v>49</v>
      </c>
      <c r="CL6" s="258" t="s">
        <v>51</v>
      </c>
      <c r="CM6" s="295" t="s">
        <v>117</v>
      </c>
      <c r="CN6" s="289" t="s">
        <v>140</v>
      </c>
      <c r="CO6" s="289" t="s">
        <v>82</v>
      </c>
      <c r="CP6" s="289" t="s">
        <v>83</v>
      </c>
      <c r="CQ6" s="289" t="s">
        <v>51</v>
      </c>
      <c r="CR6" s="289" t="s">
        <v>52</v>
      </c>
      <c r="CS6" s="288" t="s">
        <v>117</v>
      </c>
      <c r="CT6" s="288"/>
      <c r="CU6" s="281"/>
      <c r="CV6" s="214"/>
      <c r="CW6" s="215"/>
      <c r="CX6" s="215"/>
      <c r="CY6" s="216"/>
      <c r="CZ6" s="290" t="s">
        <v>56</v>
      </c>
      <c r="DA6" s="287" t="s">
        <v>60</v>
      </c>
      <c r="DB6" s="287" t="s">
        <v>65</v>
      </c>
      <c r="DC6" s="287" t="s">
        <v>76</v>
      </c>
      <c r="DD6" s="287" t="s">
        <v>78</v>
      </c>
      <c r="DE6" s="287" t="s">
        <v>98</v>
      </c>
      <c r="DF6" s="287" t="s">
        <v>75</v>
      </c>
      <c r="DG6" s="287" t="s">
        <v>99</v>
      </c>
      <c r="DH6" s="287" t="s">
        <v>95</v>
      </c>
      <c r="DI6" s="287" t="s">
        <v>100</v>
      </c>
      <c r="DJ6" s="287" t="s">
        <v>101</v>
      </c>
      <c r="DK6" s="287" t="s">
        <v>96</v>
      </c>
      <c r="DL6" s="287" t="s">
        <v>141</v>
      </c>
      <c r="DM6" s="288"/>
      <c r="DN6" s="281"/>
      <c r="DO6" s="214"/>
      <c r="DP6" s="215"/>
      <c r="DQ6" s="215"/>
      <c r="DR6" s="216"/>
      <c r="DS6" s="287" t="s">
        <v>142</v>
      </c>
      <c r="DT6" s="287" t="s">
        <v>102</v>
      </c>
      <c r="DU6" s="287" t="s">
        <v>34</v>
      </c>
      <c r="DV6" s="287" t="s">
        <v>143</v>
      </c>
      <c r="DW6" s="287" t="s">
        <v>144</v>
      </c>
      <c r="DX6" s="287" t="s">
        <v>36</v>
      </c>
      <c r="DY6" s="287" t="s">
        <v>145</v>
      </c>
      <c r="DZ6" s="295" t="s">
        <v>117</v>
      </c>
      <c r="EA6" s="287" t="s">
        <v>62</v>
      </c>
      <c r="EB6" s="287" t="s">
        <v>64</v>
      </c>
      <c r="EC6" s="294" t="s">
        <v>117</v>
      </c>
      <c r="ED6" s="288"/>
      <c r="EE6" s="281"/>
      <c r="EF6" s="214"/>
      <c r="EG6" s="215"/>
      <c r="EH6" s="215"/>
      <c r="EI6" s="216"/>
      <c r="EJ6" s="292" t="s">
        <v>50</v>
      </c>
      <c r="EK6" s="292" t="s">
        <v>51</v>
      </c>
      <c r="EL6" s="292" t="s">
        <v>52</v>
      </c>
      <c r="EM6" s="292" t="s">
        <v>53</v>
      </c>
      <c r="EN6" s="292" t="s">
        <v>54</v>
      </c>
      <c r="EO6" s="292" t="s">
        <v>55</v>
      </c>
      <c r="EP6" s="292" t="s">
        <v>59</v>
      </c>
      <c r="EQ6" s="292" t="s">
        <v>56</v>
      </c>
      <c r="ER6" s="294" t="s">
        <v>117</v>
      </c>
      <c r="ES6" s="292" t="s">
        <v>27</v>
      </c>
      <c r="ET6" s="292" t="s">
        <v>28</v>
      </c>
      <c r="EU6" s="292" t="s">
        <v>29</v>
      </c>
      <c r="EV6" s="288"/>
      <c r="EW6" s="281"/>
      <c r="EX6" s="214"/>
      <c r="EY6" s="215"/>
      <c r="EZ6" s="215"/>
      <c r="FA6" s="216"/>
      <c r="FB6" s="292" t="s">
        <v>49</v>
      </c>
      <c r="FC6" s="292" t="s">
        <v>50</v>
      </c>
      <c r="FD6" s="292" t="s">
        <v>52</v>
      </c>
      <c r="FE6" s="292" t="s">
        <v>53</v>
      </c>
      <c r="FF6" s="292" t="s">
        <v>59</v>
      </c>
      <c r="FG6" s="292" t="s">
        <v>56</v>
      </c>
      <c r="FH6" s="294" t="s">
        <v>117</v>
      </c>
      <c r="FI6" s="287" t="s">
        <v>76</v>
      </c>
      <c r="FJ6" s="302" t="s">
        <v>77</v>
      </c>
      <c r="FK6" s="288" t="s">
        <v>117</v>
      </c>
      <c r="FL6" s="288"/>
      <c r="FM6" s="288"/>
      <c r="FN6" s="311"/>
    </row>
    <row r="7" spans="1:170" ht="69.75" customHeight="1">
      <c r="A7" s="281"/>
      <c r="B7" s="207"/>
      <c r="C7" s="207"/>
      <c r="D7" s="207"/>
      <c r="E7" s="207"/>
      <c r="F7" s="304"/>
      <c r="G7" s="288"/>
      <c r="H7" s="299"/>
      <c r="I7" s="304"/>
      <c r="J7" s="288"/>
      <c r="K7" s="299"/>
      <c r="L7" s="304"/>
      <c r="M7" s="288"/>
      <c r="N7" s="304"/>
      <c r="O7" s="304"/>
      <c r="P7" s="304"/>
      <c r="Q7" s="309"/>
      <c r="R7" s="288"/>
      <c r="S7" s="281"/>
      <c r="T7" s="207"/>
      <c r="U7" s="207"/>
      <c r="V7" s="207"/>
      <c r="W7" s="207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288"/>
      <c r="AJ7" s="259"/>
      <c r="AK7" s="259"/>
      <c r="AL7" s="288"/>
      <c r="AM7" s="288"/>
      <c r="AN7" s="281"/>
      <c r="AO7" s="217"/>
      <c r="AP7" s="218"/>
      <c r="AQ7" s="218"/>
      <c r="AR7" s="185"/>
      <c r="AS7" s="289"/>
      <c r="AT7" s="289"/>
      <c r="AU7" s="288"/>
      <c r="AV7" s="265"/>
      <c r="AW7" s="265"/>
      <c r="AX7" s="259"/>
      <c r="AY7" s="259"/>
      <c r="AZ7" s="288"/>
      <c r="BA7" s="259"/>
      <c r="BB7" s="259"/>
      <c r="BC7" s="259"/>
      <c r="BD7" s="259"/>
      <c r="BE7" s="259"/>
      <c r="BF7" s="259"/>
      <c r="BG7" s="259"/>
      <c r="BH7" s="259"/>
      <c r="BI7" s="288"/>
      <c r="BJ7" s="288"/>
      <c r="BK7" s="281"/>
      <c r="BL7" s="217"/>
      <c r="BM7" s="218"/>
      <c r="BN7" s="218"/>
      <c r="BO7" s="185"/>
      <c r="BP7" s="265"/>
      <c r="BQ7" s="259"/>
      <c r="BR7" s="288"/>
      <c r="BS7" s="259"/>
      <c r="BT7" s="259"/>
      <c r="BU7" s="259"/>
      <c r="BV7" s="288"/>
      <c r="BW7" s="259"/>
      <c r="BX7" s="259"/>
      <c r="BY7" s="259"/>
      <c r="BZ7" s="259"/>
      <c r="CA7" s="259"/>
      <c r="CB7" s="288"/>
      <c r="CC7" s="288"/>
      <c r="CD7" s="281"/>
      <c r="CE7" s="217"/>
      <c r="CF7" s="218"/>
      <c r="CG7" s="218"/>
      <c r="CH7" s="185"/>
      <c r="CI7" s="265"/>
      <c r="CJ7" s="265"/>
      <c r="CK7" s="259"/>
      <c r="CL7" s="259"/>
      <c r="CM7" s="288"/>
      <c r="CN7" s="289"/>
      <c r="CO7" s="289"/>
      <c r="CP7" s="289"/>
      <c r="CQ7" s="289"/>
      <c r="CR7" s="289"/>
      <c r="CS7" s="288"/>
      <c r="CT7" s="288"/>
      <c r="CU7" s="281"/>
      <c r="CV7" s="217"/>
      <c r="CW7" s="218"/>
      <c r="CX7" s="218"/>
      <c r="CY7" s="185"/>
      <c r="CZ7" s="291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88"/>
      <c r="DN7" s="281"/>
      <c r="DO7" s="217"/>
      <c r="DP7" s="218"/>
      <c r="DQ7" s="218"/>
      <c r="DR7" s="185"/>
      <c r="DS7" s="259"/>
      <c r="DT7" s="259"/>
      <c r="DU7" s="259"/>
      <c r="DV7" s="259"/>
      <c r="DW7" s="259"/>
      <c r="DX7" s="259"/>
      <c r="DY7" s="259"/>
      <c r="DZ7" s="288"/>
      <c r="EA7" s="259"/>
      <c r="EB7" s="259"/>
      <c r="EC7" s="295"/>
      <c r="ED7" s="288"/>
      <c r="EE7" s="281"/>
      <c r="EF7" s="217"/>
      <c r="EG7" s="218"/>
      <c r="EH7" s="218"/>
      <c r="EI7" s="185"/>
      <c r="EJ7" s="293"/>
      <c r="EK7" s="293"/>
      <c r="EL7" s="293"/>
      <c r="EM7" s="293"/>
      <c r="EN7" s="293"/>
      <c r="EO7" s="293"/>
      <c r="EP7" s="293"/>
      <c r="EQ7" s="293"/>
      <c r="ER7" s="295"/>
      <c r="ES7" s="293"/>
      <c r="ET7" s="293"/>
      <c r="EU7" s="293"/>
      <c r="EV7" s="288"/>
      <c r="EW7" s="281"/>
      <c r="EX7" s="217"/>
      <c r="EY7" s="218"/>
      <c r="EZ7" s="218"/>
      <c r="FA7" s="185"/>
      <c r="FB7" s="293"/>
      <c r="FC7" s="293"/>
      <c r="FD7" s="293"/>
      <c r="FE7" s="293"/>
      <c r="FF7" s="293"/>
      <c r="FG7" s="293"/>
      <c r="FH7" s="295"/>
      <c r="FI7" s="259"/>
      <c r="FJ7" s="303"/>
      <c r="FK7" s="288"/>
      <c r="FL7" s="288"/>
      <c r="FM7" s="288"/>
      <c r="FN7" s="312"/>
    </row>
    <row r="8" spans="1:171" ht="36" customHeight="1">
      <c r="A8" s="29">
        <v>1</v>
      </c>
      <c r="B8" s="186" t="s">
        <v>9</v>
      </c>
      <c r="C8" s="186"/>
      <c r="D8" s="186"/>
      <c r="E8" s="186"/>
      <c r="F8" s="2">
        <f aca="true" t="shared" si="0" ref="F8:R8">SUM(F10:F14)</f>
        <v>0.9</v>
      </c>
      <c r="G8" s="2">
        <f t="shared" si="0"/>
        <v>0.9</v>
      </c>
      <c r="H8" s="2">
        <f t="shared" si="0"/>
        <v>2.62</v>
      </c>
      <c r="I8" s="2">
        <f t="shared" si="0"/>
        <v>2.62</v>
      </c>
      <c r="J8" s="2">
        <f t="shared" si="0"/>
        <v>2.4299999999999997</v>
      </c>
      <c r="K8" s="2">
        <f t="shared" si="0"/>
        <v>0</v>
      </c>
      <c r="L8" s="2">
        <f t="shared" si="0"/>
        <v>0.9</v>
      </c>
      <c r="M8" s="2">
        <f t="shared" si="0"/>
        <v>0.9</v>
      </c>
      <c r="N8" s="2">
        <f t="shared" si="0"/>
        <v>3.56</v>
      </c>
      <c r="O8" s="2">
        <f t="shared" si="0"/>
        <v>3.56</v>
      </c>
      <c r="P8" s="2">
        <f t="shared" si="0"/>
        <v>3.56</v>
      </c>
      <c r="Q8" s="2">
        <f t="shared" si="0"/>
        <v>3.56</v>
      </c>
      <c r="R8" s="2">
        <f t="shared" si="0"/>
        <v>2.3262305475504323</v>
      </c>
      <c r="S8" s="29">
        <v>1</v>
      </c>
      <c r="T8" s="186" t="s">
        <v>9</v>
      </c>
      <c r="U8" s="186"/>
      <c r="V8" s="186"/>
      <c r="W8" s="186"/>
      <c r="X8" s="2">
        <f aca="true" t="shared" si="1" ref="X8:AF8">SUM(X10:X14)</f>
        <v>3.56</v>
      </c>
      <c r="Y8" s="2">
        <f t="shared" si="1"/>
        <v>3.56</v>
      </c>
      <c r="Z8" s="2">
        <f t="shared" si="1"/>
        <v>3.56</v>
      </c>
      <c r="AA8" s="2">
        <f t="shared" si="1"/>
        <v>3.56</v>
      </c>
      <c r="AB8" s="2">
        <f t="shared" si="1"/>
        <v>3.56</v>
      </c>
      <c r="AC8" s="2">
        <f t="shared" si="1"/>
        <v>3.56</v>
      </c>
      <c r="AD8" s="2">
        <f t="shared" si="1"/>
        <v>3.56</v>
      </c>
      <c r="AE8" s="2">
        <f t="shared" si="1"/>
        <v>3.56</v>
      </c>
      <c r="AF8" s="2">
        <f t="shared" si="1"/>
        <v>3.56</v>
      </c>
      <c r="AG8" s="2">
        <f aca="true" t="shared" si="2" ref="AG8:AM8">SUM(AG10:AG14)</f>
        <v>3.56</v>
      </c>
      <c r="AH8" s="2">
        <f t="shared" si="2"/>
        <v>3.56</v>
      </c>
      <c r="AI8" s="2">
        <f t="shared" si="2"/>
        <v>3.56</v>
      </c>
      <c r="AJ8" s="2">
        <f t="shared" si="2"/>
        <v>3.47</v>
      </c>
      <c r="AK8" s="2">
        <f t="shared" si="2"/>
        <v>0.9</v>
      </c>
      <c r="AL8" s="2">
        <f t="shared" si="2"/>
        <v>2.6936187098953055</v>
      </c>
      <c r="AM8" s="2">
        <f t="shared" si="2"/>
        <v>3.267017473732298</v>
      </c>
      <c r="AN8" s="29">
        <v>1</v>
      </c>
      <c r="AO8" s="186" t="s">
        <v>9</v>
      </c>
      <c r="AP8" s="186"/>
      <c r="AQ8" s="186"/>
      <c r="AR8" s="186"/>
      <c r="AS8" s="2">
        <f>SUM(AS10:AS14)</f>
        <v>2.62</v>
      </c>
      <c r="AT8" s="2">
        <f>SUM(AT10:AT14)</f>
        <v>2.62</v>
      </c>
      <c r="AU8" s="2">
        <f>SUM(AU10:AU14)</f>
        <v>2.191</v>
      </c>
      <c r="AV8" s="2">
        <f aca="true" t="shared" si="3" ref="AV8:BH8">SUM(AV10:AV14)</f>
        <v>3.47</v>
      </c>
      <c r="AW8" s="2">
        <f t="shared" si="3"/>
        <v>2.75</v>
      </c>
      <c r="AX8" s="2">
        <f>SUM(AX10:AX14)</f>
        <v>0.9</v>
      </c>
      <c r="AY8" s="2">
        <f>SUM(AY10:AY14)</f>
        <v>0.9</v>
      </c>
      <c r="AZ8" s="2">
        <f t="shared" si="3"/>
        <v>0.9</v>
      </c>
      <c r="BA8" s="2">
        <f t="shared" si="3"/>
        <v>2.62</v>
      </c>
      <c r="BB8" s="2">
        <f t="shared" si="3"/>
        <v>2.62</v>
      </c>
      <c r="BC8" s="2">
        <f t="shared" si="3"/>
        <v>2.62</v>
      </c>
      <c r="BD8" s="2">
        <f t="shared" si="3"/>
        <v>2.62</v>
      </c>
      <c r="BE8" s="2">
        <f t="shared" si="3"/>
        <v>2.62</v>
      </c>
      <c r="BF8" s="2">
        <f t="shared" si="3"/>
        <v>2.62</v>
      </c>
      <c r="BG8" s="2">
        <f t="shared" si="3"/>
        <v>2.62</v>
      </c>
      <c r="BH8" s="2">
        <f t="shared" si="3"/>
        <v>2.62</v>
      </c>
      <c r="BI8" s="2">
        <f>SUM(BI10:BI14)</f>
        <v>2.62</v>
      </c>
      <c r="BJ8" s="2">
        <f>SUM(BJ10:BJ14)</f>
        <v>2.396472197079042</v>
      </c>
      <c r="BK8" s="29">
        <v>1</v>
      </c>
      <c r="BL8" s="186" t="s">
        <v>9</v>
      </c>
      <c r="BM8" s="186"/>
      <c r="BN8" s="186"/>
      <c r="BO8" s="186"/>
      <c r="BP8" s="2">
        <f aca="true" t="shared" si="4" ref="BP8:CC8">SUM(BP10:BP14)</f>
        <v>3.47</v>
      </c>
      <c r="BQ8" s="2">
        <f>SUM(BQ10:BQ14)</f>
        <v>0.9</v>
      </c>
      <c r="BR8" s="2">
        <v>0.9</v>
      </c>
      <c r="BS8" s="2">
        <f>SUM(BS10:BS14)</f>
        <v>2.61</v>
      </c>
      <c r="BT8" s="2">
        <f>SUM(BT10:BT14)</f>
        <v>2.62</v>
      </c>
      <c r="BU8" s="2">
        <f>SUM(BU10:BU14)</f>
        <v>2.62</v>
      </c>
      <c r="BV8" s="2">
        <f t="shared" si="4"/>
        <v>2.62</v>
      </c>
      <c r="BW8" s="2">
        <f t="shared" si="4"/>
        <v>0.9</v>
      </c>
      <c r="BX8" s="2">
        <f t="shared" si="4"/>
        <v>3.47</v>
      </c>
      <c r="BY8" s="2">
        <f t="shared" si="4"/>
        <v>2.62</v>
      </c>
      <c r="BZ8" s="2">
        <f t="shared" si="4"/>
        <v>3.47</v>
      </c>
      <c r="CA8" s="2">
        <f t="shared" si="4"/>
        <v>3.56</v>
      </c>
      <c r="CB8" s="2">
        <f t="shared" si="4"/>
        <v>2.736227035919934</v>
      </c>
      <c r="CC8" s="2">
        <f t="shared" si="4"/>
        <v>2.6791228708605774</v>
      </c>
      <c r="CD8" s="29">
        <v>1</v>
      </c>
      <c r="CE8" s="186" t="s">
        <v>9</v>
      </c>
      <c r="CF8" s="186"/>
      <c r="CG8" s="186"/>
      <c r="CH8" s="186"/>
      <c r="CI8" s="2">
        <f>SUM(CI10:CI14)</f>
        <v>1.76</v>
      </c>
      <c r="CJ8" s="2">
        <f>SUM(CJ10:CJ14)</f>
        <v>2.62</v>
      </c>
      <c r="CK8" s="2">
        <f>SUM(CK10:CK14)</f>
        <v>2.62</v>
      </c>
      <c r="CL8" s="2">
        <f>SUM(CL10:CL14)</f>
        <v>2.62</v>
      </c>
      <c r="CM8" s="2">
        <f aca="true" t="shared" si="5" ref="CM8:CT8">SUM(CM10:CM14)</f>
        <v>2.62</v>
      </c>
      <c r="CN8" s="2">
        <f t="shared" si="5"/>
        <v>2.62</v>
      </c>
      <c r="CO8" s="2">
        <f>SUM(CO10:CO14)</f>
        <v>2.62</v>
      </c>
      <c r="CP8" s="2">
        <f>SUM(CP10:CP14)</f>
        <v>3</v>
      </c>
      <c r="CQ8" s="2">
        <f>SUM(CQ10:CQ14)</f>
        <v>2.62</v>
      </c>
      <c r="CR8" s="2">
        <f>SUM(CR10:CR14)</f>
        <v>2.62</v>
      </c>
      <c r="CS8" s="2">
        <f t="shared" si="5"/>
        <v>2.6929058116232465</v>
      </c>
      <c r="CT8" s="2">
        <f t="shared" si="5"/>
        <v>2.631460819828408</v>
      </c>
      <c r="CU8" s="29">
        <v>1</v>
      </c>
      <c r="CV8" s="186" t="s">
        <v>9</v>
      </c>
      <c r="CW8" s="186"/>
      <c r="CX8" s="186"/>
      <c r="CY8" s="186"/>
      <c r="CZ8" s="2">
        <f>SUM(CZ10:CZ14)</f>
        <v>2.62</v>
      </c>
      <c r="DA8" s="2">
        <f>SUM(DA10:DA14)</f>
        <v>2.62</v>
      </c>
      <c r="DB8" s="2">
        <f>SUM(DB10:DB14)</f>
        <v>2.62</v>
      </c>
      <c r="DC8" s="2">
        <f>SUM(DC10:DC14)</f>
        <v>2.62</v>
      </c>
      <c r="DD8" s="2">
        <f aca="true" t="shared" si="6" ref="DD8:DM8">SUM(DD10:DD14)</f>
        <v>2.62</v>
      </c>
      <c r="DE8" s="2">
        <f t="shared" si="6"/>
        <v>2.62</v>
      </c>
      <c r="DF8" s="2">
        <f t="shared" si="6"/>
        <v>2.62</v>
      </c>
      <c r="DG8" s="2">
        <f t="shared" si="6"/>
        <v>2.62</v>
      </c>
      <c r="DH8" s="2">
        <f t="shared" si="6"/>
        <v>2.62</v>
      </c>
      <c r="DI8" s="2">
        <f t="shared" si="6"/>
        <v>2.62</v>
      </c>
      <c r="DJ8" s="2">
        <f t="shared" si="6"/>
        <v>2.62</v>
      </c>
      <c r="DK8" s="2">
        <f t="shared" si="6"/>
        <v>2.62</v>
      </c>
      <c r="DL8" s="2">
        <f t="shared" si="6"/>
        <v>2.62</v>
      </c>
      <c r="DM8" s="2">
        <f t="shared" si="6"/>
        <v>2.62</v>
      </c>
      <c r="DN8" s="29">
        <v>1</v>
      </c>
      <c r="DO8" s="186" t="s">
        <v>9</v>
      </c>
      <c r="DP8" s="186"/>
      <c r="DQ8" s="186"/>
      <c r="DR8" s="186"/>
      <c r="DS8" s="2">
        <f>SUM(DS10:DS14)</f>
        <v>2.62</v>
      </c>
      <c r="DT8" s="2">
        <f aca="true" t="shared" si="7" ref="DT8:ED8">SUM(DT10:DT14)</f>
        <v>2.62</v>
      </c>
      <c r="DU8" s="2">
        <f t="shared" si="7"/>
        <v>2.62</v>
      </c>
      <c r="DV8" s="2">
        <f>SUM(DV10:DV14)</f>
        <v>2.62</v>
      </c>
      <c r="DW8" s="2">
        <f>SUM(DW10:DW14)</f>
        <v>2.62</v>
      </c>
      <c r="DX8" s="2">
        <f>SUM(DX10:DX14)</f>
        <v>2.62</v>
      </c>
      <c r="DY8" s="2">
        <f>SUM(DY10:DY14)</f>
        <v>2.62</v>
      </c>
      <c r="DZ8" s="2">
        <f t="shared" si="7"/>
        <v>2.62</v>
      </c>
      <c r="EA8" s="2">
        <f t="shared" si="7"/>
        <v>3.56</v>
      </c>
      <c r="EB8" s="2">
        <f>SUM(EB10:EB14)</f>
        <v>3.56</v>
      </c>
      <c r="EC8" s="2">
        <f t="shared" si="7"/>
        <v>3.56</v>
      </c>
      <c r="ED8" s="2">
        <f t="shared" si="7"/>
        <v>2.8721445537835084</v>
      </c>
      <c r="EE8" s="29">
        <v>1</v>
      </c>
      <c r="EF8" s="186" t="s">
        <v>9</v>
      </c>
      <c r="EG8" s="186"/>
      <c r="EH8" s="186"/>
      <c r="EI8" s="186"/>
      <c r="EJ8" s="2">
        <f>SUM(EJ10:EJ14)</f>
        <v>2.62</v>
      </c>
      <c r="EK8" s="2">
        <f aca="true" t="shared" si="8" ref="EK8:EQ8">SUM(EK10:EK14)</f>
        <v>2.62</v>
      </c>
      <c r="EL8" s="2">
        <f t="shared" si="8"/>
        <v>2.62</v>
      </c>
      <c r="EM8" s="2">
        <f t="shared" si="8"/>
        <v>2.62</v>
      </c>
      <c r="EN8" s="2">
        <f t="shared" si="8"/>
        <v>2.62</v>
      </c>
      <c r="EO8" s="2">
        <f t="shared" si="8"/>
        <v>2.62</v>
      </c>
      <c r="EP8" s="2">
        <f t="shared" si="8"/>
        <v>2.62</v>
      </c>
      <c r="EQ8" s="2">
        <f t="shared" si="8"/>
        <v>2.62</v>
      </c>
      <c r="ER8" s="2">
        <f>SUM(ER10:ER14)</f>
        <v>2.62</v>
      </c>
      <c r="ES8" s="2">
        <f>SUM(ES10:ES14)</f>
        <v>1.76</v>
      </c>
      <c r="ET8" s="2">
        <f>SUM(ET10:ET14)</f>
        <v>1.76</v>
      </c>
      <c r="EU8" s="2">
        <f>SUM(EU10:EU14)</f>
        <v>1.76</v>
      </c>
      <c r="EV8" s="2">
        <f>SUM(EV10:EV14)</f>
        <v>2.5291591802358226</v>
      </c>
      <c r="EW8" s="29">
        <v>1</v>
      </c>
      <c r="EX8" s="186" t="s">
        <v>9</v>
      </c>
      <c r="EY8" s="186"/>
      <c r="EZ8" s="186"/>
      <c r="FA8" s="186"/>
      <c r="FB8" s="2">
        <f aca="true" t="shared" si="9" ref="FB8:FG8">SUM(FB10:FB14)</f>
        <v>1.76</v>
      </c>
      <c r="FC8" s="2">
        <f t="shared" si="9"/>
        <v>1.76</v>
      </c>
      <c r="FD8" s="2">
        <f t="shared" si="9"/>
        <v>1.76</v>
      </c>
      <c r="FE8" s="2">
        <f t="shared" si="9"/>
        <v>1.76</v>
      </c>
      <c r="FF8" s="2">
        <f t="shared" si="9"/>
        <v>1.76</v>
      </c>
      <c r="FG8" s="2">
        <f t="shared" si="9"/>
        <v>1.76</v>
      </c>
      <c r="FH8" s="2">
        <f aca="true" t="shared" si="10" ref="FH8:FM8">SUM(FH10:FH14)</f>
        <v>1.76</v>
      </c>
      <c r="FI8" s="2">
        <f t="shared" si="10"/>
        <v>3.47</v>
      </c>
      <c r="FJ8" s="2">
        <f>SUM(FJ10:FJ14)</f>
        <v>3.47</v>
      </c>
      <c r="FK8" s="2">
        <f t="shared" si="10"/>
        <v>3.47</v>
      </c>
      <c r="FL8" s="2">
        <f t="shared" si="10"/>
        <v>2.62</v>
      </c>
      <c r="FM8" s="2">
        <f t="shared" si="10"/>
        <v>2.6223641703377383</v>
      </c>
      <c r="FN8" s="98">
        <f>SUM(FM8*FM29,EV8*EV29,ED8*ED29,DM8*DM29,CT8*CT29,CC8*CC29,BJ8*BJ29,AM8*AM29,R8*R29)/FN29</f>
        <v>2.6294198253029353</v>
      </c>
      <c r="FO8" s="55">
        <f>SUM(FN10:FN14)</f>
        <v>2.6294198253029357</v>
      </c>
    </row>
    <row r="9" spans="1:170" ht="12.75" customHeight="1">
      <c r="A9" s="30"/>
      <c r="B9" s="162" t="s">
        <v>0</v>
      </c>
      <c r="C9" s="162"/>
      <c r="D9" s="162"/>
      <c r="E9" s="16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0"/>
      <c r="T9" s="162" t="s">
        <v>0</v>
      </c>
      <c r="U9" s="162"/>
      <c r="V9" s="162"/>
      <c r="W9" s="16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2"/>
      <c r="AM9" s="12"/>
      <c r="AN9" s="30"/>
      <c r="AO9" s="162" t="s">
        <v>0</v>
      </c>
      <c r="AP9" s="162"/>
      <c r="AQ9" s="162"/>
      <c r="AR9" s="162"/>
      <c r="AS9" s="12"/>
      <c r="AT9" s="12"/>
      <c r="AU9" s="12"/>
      <c r="AV9" s="12"/>
      <c r="AW9" s="12"/>
      <c r="AX9" s="3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30"/>
      <c r="BL9" s="162" t="s">
        <v>0</v>
      </c>
      <c r="BM9" s="162"/>
      <c r="BN9" s="162"/>
      <c r="BO9" s="162"/>
      <c r="BP9" s="12"/>
      <c r="BQ9" s="3"/>
      <c r="BR9" s="12"/>
      <c r="BS9" s="3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30"/>
      <c r="CE9" s="162" t="s">
        <v>0</v>
      </c>
      <c r="CF9" s="162"/>
      <c r="CG9" s="162"/>
      <c r="CH9" s="16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30"/>
      <c r="CV9" s="162" t="s">
        <v>0</v>
      </c>
      <c r="CW9" s="162"/>
      <c r="CX9" s="162"/>
      <c r="CY9" s="16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30"/>
      <c r="DO9" s="162" t="s">
        <v>0</v>
      </c>
      <c r="DP9" s="162"/>
      <c r="DQ9" s="162"/>
      <c r="DR9" s="16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30"/>
      <c r="EF9" s="162" t="s">
        <v>0</v>
      </c>
      <c r="EG9" s="162"/>
      <c r="EH9" s="162"/>
      <c r="EI9" s="16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30"/>
      <c r="EX9" s="162" t="s">
        <v>0</v>
      </c>
      <c r="EY9" s="162"/>
      <c r="EZ9" s="162"/>
      <c r="FA9" s="16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88"/>
    </row>
    <row r="10" spans="1:170" ht="13.5" customHeight="1">
      <c r="A10" s="30" t="s">
        <v>10</v>
      </c>
      <c r="B10" s="204" t="s">
        <v>15</v>
      </c>
      <c r="C10" s="204"/>
      <c r="D10" s="204"/>
      <c r="E10" s="204"/>
      <c r="F10" s="7">
        <v>0</v>
      </c>
      <c r="G10" s="7">
        <v>0</v>
      </c>
      <c r="H10" s="7">
        <v>1.72</v>
      </c>
      <c r="I10" s="7">
        <v>1.72</v>
      </c>
      <c r="J10" s="7">
        <v>1.53</v>
      </c>
      <c r="K10" s="7">
        <v>0</v>
      </c>
      <c r="L10" s="7">
        <v>0</v>
      </c>
      <c r="M10" s="7">
        <v>0</v>
      </c>
      <c r="N10" s="7">
        <v>1.72</v>
      </c>
      <c r="O10" s="7">
        <v>1.72</v>
      </c>
      <c r="P10" s="7">
        <v>1.72</v>
      </c>
      <c r="Q10" s="7">
        <v>1.72</v>
      </c>
      <c r="R10" s="7">
        <f>SUM(G10*G29,H10*H29,J10*J29,K10*K29,M10*M29,N10*N29,O10*O29,P10*P29,Q10*Q29)/R29</f>
        <v>1.0675389048991353</v>
      </c>
      <c r="S10" s="30" t="s">
        <v>10</v>
      </c>
      <c r="T10" s="204" t="s">
        <v>15</v>
      </c>
      <c r="U10" s="204"/>
      <c r="V10" s="204"/>
      <c r="W10" s="204"/>
      <c r="X10" s="7">
        <v>1.72</v>
      </c>
      <c r="Y10" s="7">
        <v>1.72</v>
      </c>
      <c r="Z10" s="7">
        <v>1.72</v>
      </c>
      <c r="AA10" s="7">
        <v>1.72</v>
      </c>
      <c r="AB10" s="7">
        <v>1.72</v>
      </c>
      <c r="AC10" s="7">
        <v>1.72</v>
      </c>
      <c r="AD10" s="7">
        <v>1.72</v>
      </c>
      <c r="AE10" s="7">
        <v>1.72</v>
      </c>
      <c r="AF10" s="7">
        <v>1.72</v>
      </c>
      <c r="AG10" s="7">
        <v>1.72</v>
      </c>
      <c r="AH10" s="7">
        <v>1.72</v>
      </c>
      <c r="AI10" s="7">
        <v>1.72</v>
      </c>
      <c r="AJ10" s="7">
        <v>1.72</v>
      </c>
      <c r="AK10" s="7">
        <v>0</v>
      </c>
      <c r="AL10" s="7">
        <f>SUM(AJ10*AJ29,AK10*AK29)/AL29</f>
        <v>1.200398514015535</v>
      </c>
      <c r="AM10" s="7">
        <f>SUM(X29*X10,Y29*Y10,Z29*Z10,AA29*AA10,AB29*AB10,AC29*AC10,AD29*AD10,AE29*AE10,AF29*AF10,AG29*AG10,AH29*AH10,AL10*AL29)/AM29</f>
        <v>1.5442873458200093</v>
      </c>
      <c r="AN10" s="30" t="s">
        <v>10</v>
      </c>
      <c r="AO10" s="204" t="s">
        <v>15</v>
      </c>
      <c r="AP10" s="204"/>
      <c r="AQ10" s="204"/>
      <c r="AR10" s="204"/>
      <c r="AS10" s="7">
        <v>1.72</v>
      </c>
      <c r="AT10" s="7">
        <v>1.72</v>
      </c>
      <c r="AU10" s="7">
        <v>1.72</v>
      </c>
      <c r="AV10" s="7">
        <v>1.72</v>
      </c>
      <c r="AW10" s="7">
        <v>1.72</v>
      </c>
      <c r="AX10" s="7">
        <v>0</v>
      </c>
      <c r="AY10" s="7">
        <v>0</v>
      </c>
      <c r="AZ10" s="7">
        <v>0</v>
      </c>
      <c r="BA10" s="7">
        <v>1.72</v>
      </c>
      <c r="BB10" s="7">
        <v>1.72</v>
      </c>
      <c r="BC10" s="7">
        <v>1.72</v>
      </c>
      <c r="BD10" s="7">
        <v>1.72</v>
      </c>
      <c r="BE10" s="7">
        <v>1.72</v>
      </c>
      <c r="BF10" s="7">
        <v>1.72</v>
      </c>
      <c r="BG10" s="7">
        <v>1.72</v>
      </c>
      <c r="BH10" s="7">
        <v>1.72</v>
      </c>
      <c r="BI10" s="7">
        <v>1.72</v>
      </c>
      <c r="BJ10" s="7">
        <f>SUM(AU10*AU29,AV10*AV29,AW10*AW29,AZ10*AZ29,BI10*BI29)/BJ29</f>
        <v>1.5543410719964772</v>
      </c>
      <c r="BK10" s="30" t="s">
        <v>10</v>
      </c>
      <c r="BL10" s="204" t="s">
        <v>15</v>
      </c>
      <c r="BM10" s="204"/>
      <c r="BN10" s="204"/>
      <c r="BO10" s="204"/>
      <c r="BP10" s="7">
        <v>1.72</v>
      </c>
      <c r="BQ10" s="7">
        <v>0</v>
      </c>
      <c r="BR10" s="7">
        <v>0</v>
      </c>
      <c r="BS10" s="7">
        <v>1.72</v>
      </c>
      <c r="BT10" s="7">
        <v>1.72</v>
      </c>
      <c r="BU10" s="7">
        <v>1.72</v>
      </c>
      <c r="BV10" s="7">
        <v>1.72</v>
      </c>
      <c r="BW10" s="7">
        <v>0</v>
      </c>
      <c r="BX10" s="7">
        <v>1.72</v>
      </c>
      <c r="BY10" s="7">
        <v>1.72</v>
      </c>
      <c r="BZ10" s="7">
        <v>1.72</v>
      </c>
      <c r="CA10" s="7">
        <v>1.72</v>
      </c>
      <c r="CB10" s="7">
        <f>SUM(BW10*BW29,BX10*BX29,BY10*BY29,BZ10*BZ29,CA10*CA29)/CB29</f>
        <v>1.3269043049081435</v>
      </c>
      <c r="CC10" s="7">
        <f>SUM(BP10*BP29,BR10*BR29,BV10*BV29,CB10*CB29)/CC29</f>
        <v>1.5483775693474355</v>
      </c>
      <c r="CD10" s="30" t="s">
        <v>10</v>
      </c>
      <c r="CE10" s="204" t="s">
        <v>15</v>
      </c>
      <c r="CF10" s="204"/>
      <c r="CG10" s="204"/>
      <c r="CH10" s="204"/>
      <c r="CI10" s="7">
        <v>0.86</v>
      </c>
      <c r="CJ10" s="7">
        <v>1.72</v>
      </c>
      <c r="CK10" s="7">
        <v>1.72</v>
      </c>
      <c r="CL10" s="7">
        <v>1.72</v>
      </c>
      <c r="CM10" s="7">
        <v>1.72</v>
      </c>
      <c r="CN10" s="7">
        <v>1.72</v>
      </c>
      <c r="CO10" s="7">
        <v>1.72</v>
      </c>
      <c r="CP10" s="7">
        <v>2.1</v>
      </c>
      <c r="CQ10" s="7">
        <v>1.72</v>
      </c>
      <c r="CR10" s="7">
        <v>1.72</v>
      </c>
      <c r="CS10" s="7">
        <f>SUM(CN10*CN29,CO10*CO29,CP10*CP29,CQ10*CQ29,CR10*CR29)/CS29</f>
        <v>1.7929058116232466</v>
      </c>
      <c r="CT10" s="7">
        <f>SUM(CI10*CI29,CJ10*CJ29,CM10*CM29,CS10*CS29)/CT29</f>
        <v>1.731460819828408</v>
      </c>
      <c r="CU10" s="30" t="s">
        <v>10</v>
      </c>
      <c r="CV10" s="204" t="s">
        <v>15</v>
      </c>
      <c r="CW10" s="204"/>
      <c r="CX10" s="204"/>
      <c r="CY10" s="204"/>
      <c r="CZ10" s="7">
        <v>1.72</v>
      </c>
      <c r="DA10" s="7">
        <v>1.72</v>
      </c>
      <c r="DB10" s="7">
        <v>1.72</v>
      </c>
      <c r="DC10" s="7">
        <v>1.72</v>
      </c>
      <c r="DD10" s="7">
        <v>1.72</v>
      </c>
      <c r="DE10" s="7">
        <v>1.72</v>
      </c>
      <c r="DF10" s="7">
        <v>1.72</v>
      </c>
      <c r="DG10" s="7">
        <v>1.72</v>
      </c>
      <c r="DH10" s="7">
        <v>1.72</v>
      </c>
      <c r="DI10" s="7">
        <v>1.72</v>
      </c>
      <c r="DJ10" s="7">
        <v>1.72</v>
      </c>
      <c r="DK10" s="7">
        <v>1.72</v>
      </c>
      <c r="DL10" s="7">
        <v>1.72</v>
      </c>
      <c r="DM10" s="7">
        <v>1.72</v>
      </c>
      <c r="DN10" s="30" t="s">
        <v>10</v>
      </c>
      <c r="DO10" s="204" t="s">
        <v>15</v>
      </c>
      <c r="DP10" s="204"/>
      <c r="DQ10" s="204"/>
      <c r="DR10" s="204"/>
      <c r="DS10" s="7">
        <v>1.72</v>
      </c>
      <c r="DT10" s="7">
        <v>1.72</v>
      </c>
      <c r="DU10" s="7">
        <v>1.72</v>
      </c>
      <c r="DV10" s="7">
        <v>1.72</v>
      </c>
      <c r="DW10" s="7">
        <v>1.72</v>
      </c>
      <c r="DX10" s="12">
        <v>1.72</v>
      </c>
      <c r="DY10" s="7">
        <v>1.72</v>
      </c>
      <c r="DZ10" s="7">
        <v>1.72</v>
      </c>
      <c r="EA10" s="7">
        <v>1.72</v>
      </c>
      <c r="EB10" s="7">
        <v>1.72</v>
      </c>
      <c r="EC10" s="7">
        <v>1.72</v>
      </c>
      <c r="ED10" s="7">
        <v>1.72</v>
      </c>
      <c r="EE10" s="30" t="s">
        <v>10</v>
      </c>
      <c r="EF10" s="204" t="s">
        <v>15</v>
      </c>
      <c r="EG10" s="204"/>
      <c r="EH10" s="204"/>
      <c r="EI10" s="204"/>
      <c r="EJ10" s="7">
        <v>1.72</v>
      </c>
      <c r="EK10" s="7">
        <v>1.72</v>
      </c>
      <c r="EL10" s="7">
        <v>1.72</v>
      </c>
      <c r="EM10" s="7">
        <v>1.72</v>
      </c>
      <c r="EN10" s="7">
        <v>1.72</v>
      </c>
      <c r="EO10" s="7">
        <v>1.72</v>
      </c>
      <c r="EP10" s="7">
        <v>1.72</v>
      </c>
      <c r="EQ10" s="7">
        <v>1.72</v>
      </c>
      <c r="ER10" s="7">
        <f>SUM(EJ10*EJ29,EK10*EK29,EL10*EL29,EM10*EM29,EN10*EN29,EO10*EO29,EP10*EP29,EQ10*EQ29)/ER29</f>
        <v>1.72</v>
      </c>
      <c r="ES10" s="7">
        <v>0.86</v>
      </c>
      <c r="ET10" s="7">
        <v>0.86</v>
      </c>
      <c r="EU10" s="7">
        <v>0.86</v>
      </c>
      <c r="EV10" s="7">
        <f>SUM(ER10*ER29,ES10*ES29,ET10*ET29,EU10*EU29)/EV29</f>
        <v>1.629159180235823</v>
      </c>
      <c r="EW10" s="30" t="s">
        <v>10</v>
      </c>
      <c r="EX10" s="204" t="s">
        <v>15</v>
      </c>
      <c r="EY10" s="204"/>
      <c r="EZ10" s="204"/>
      <c r="FA10" s="204"/>
      <c r="FB10" s="7">
        <v>0.86</v>
      </c>
      <c r="FC10" s="7">
        <v>0.86</v>
      </c>
      <c r="FD10" s="7">
        <v>0.86</v>
      </c>
      <c r="FE10" s="7">
        <v>0.86</v>
      </c>
      <c r="FF10" s="7">
        <v>0.86</v>
      </c>
      <c r="FG10" s="7">
        <v>0.86</v>
      </c>
      <c r="FH10" s="7">
        <v>0.86</v>
      </c>
      <c r="FI10" s="7">
        <v>1.72</v>
      </c>
      <c r="FJ10" s="7">
        <v>1.72</v>
      </c>
      <c r="FK10" s="7">
        <v>1.72</v>
      </c>
      <c r="FL10" s="7">
        <v>1.72</v>
      </c>
      <c r="FM10" s="7">
        <f>SUM(FH10*FH29,FK10*FK29,FL10*FL29)/FM29</f>
        <v>1.4313338228095938</v>
      </c>
      <c r="FN10" s="99">
        <f>SUM(FM10*FM29,EV10*EV29,ED10*ED29,DM10*DM29,CT10*CT29,CC10*CC29,BJ10*BJ29,AM10*AM29,R10*R29)/FN29</f>
        <v>1.5747923084061735</v>
      </c>
    </row>
    <row r="11" spans="1:170" ht="12.75" customHeight="1">
      <c r="A11" s="30" t="s">
        <v>11</v>
      </c>
      <c r="B11" s="206" t="s">
        <v>16</v>
      </c>
      <c r="C11" s="206"/>
      <c r="D11" s="206"/>
      <c r="E11" s="206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30" t="s">
        <v>11</v>
      </c>
      <c r="T11" s="206" t="s">
        <v>16</v>
      </c>
      <c r="U11" s="206"/>
      <c r="V11" s="206"/>
      <c r="W11" s="206"/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7">
        <f>SUM(X29*X11,Y29*Y11,Z29*Z11,AA29*AA11,AB29*AB11,AC29*AC11,AD29*AD11,AE29*AE11,AF29*AF11,AG29*AG11,AH29*AH11,AL11*AL29)/AM29</f>
        <v>0</v>
      </c>
      <c r="AN11" s="30" t="s">
        <v>11</v>
      </c>
      <c r="AO11" s="206" t="s">
        <v>16</v>
      </c>
      <c r="AP11" s="206"/>
      <c r="AQ11" s="206"/>
      <c r="AR11" s="206"/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30" t="s">
        <v>11</v>
      </c>
      <c r="BL11" s="206" t="s">
        <v>16</v>
      </c>
      <c r="BM11" s="206"/>
      <c r="BN11" s="206"/>
      <c r="BO11" s="206"/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30" t="s">
        <v>11</v>
      </c>
      <c r="CE11" s="206" t="s">
        <v>16</v>
      </c>
      <c r="CF11" s="206"/>
      <c r="CG11" s="206"/>
      <c r="CH11" s="206"/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30" t="s">
        <v>11</v>
      </c>
      <c r="CV11" s="206" t="s">
        <v>16</v>
      </c>
      <c r="CW11" s="206"/>
      <c r="CX11" s="206"/>
      <c r="CY11" s="206"/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30" t="s">
        <v>11</v>
      </c>
      <c r="DO11" s="206" t="s">
        <v>16</v>
      </c>
      <c r="DP11" s="206"/>
      <c r="DQ11" s="206"/>
      <c r="DR11" s="206"/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30" t="s">
        <v>11</v>
      </c>
      <c r="EF11" s="206" t="s">
        <v>16</v>
      </c>
      <c r="EG11" s="206"/>
      <c r="EH11" s="206"/>
      <c r="EI11" s="206"/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8">
        <v>0</v>
      </c>
      <c r="EW11" s="30" t="s">
        <v>11</v>
      </c>
      <c r="EX11" s="206" t="s">
        <v>16</v>
      </c>
      <c r="EY11" s="206"/>
      <c r="EZ11" s="206"/>
      <c r="FA11" s="206"/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7">
        <v>0</v>
      </c>
      <c r="FN11" s="99">
        <f>SUM(FM11*FM29,EV11*EV29,ED11*ED29,DM11*DM29,CT11*CT29,CC11*CC29,BJ11*BJ29,AM11*AM29,R11*R29)/FN29</f>
        <v>0</v>
      </c>
    </row>
    <row r="12" spans="1:170" ht="12.75" customHeight="1">
      <c r="A12" s="30" t="s">
        <v>12</v>
      </c>
      <c r="B12" s="206" t="s">
        <v>17</v>
      </c>
      <c r="C12" s="206"/>
      <c r="D12" s="206"/>
      <c r="E12" s="206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0.94</v>
      </c>
      <c r="O12" s="7">
        <v>0.94</v>
      </c>
      <c r="P12" s="7">
        <v>0.94</v>
      </c>
      <c r="Q12" s="7">
        <v>0.94</v>
      </c>
      <c r="R12" s="7">
        <f>SUM(G12*G29,H12*H29,J12*J29,K12*K29,M12*M29,N12*N29,O12*O29,P12*P29,Q12*Q29)/R29</f>
        <v>0.37469971181556194</v>
      </c>
      <c r="S12" s="30" t="s">
        <v>12</v>
      </c>
      <c r="T12" s="206" t="s">
        <v>17</v>
      </c>
      <c r="U12" s="206"/>
      <c r="V12" s="206"/>
      <c r="W12" s="206"/>
      <c r="X12" s="7">
        <v>0.94</v>
      </c>
      <c r="Y12" s="7">
        <v>0.94</v>
      </c>
      <c r="Z12" s="7">
        <v>0.94</v>
      </c>
      <c r="AA12" s="7">
        <v>0.94</v>
      </c>
      <c r="AB12" s="7">
        <v>0.94</v>
      </c>
      <c r="AC12" s="7">
        <v>0.94</v>
      </c>
      <c r="AD12" s="7">
        <v>0.94</v>
      </c>
      <c r="AE12" s="7">
        <v>0.94</v>
      </c>
      <c r="AF12" s="7">
        <v>0.94</v>
      </c>
      <c r="AG12" s="7">
        <v>0.94</v>
      </c>
      <c r="AH12" s="7">
        <v>0.94</v>
      </c>
      <c r="AI12" s="7">
        <v>0.94</v>
      </c>
      <c r="AJ12" s="7">
        <v>0.94</v>
      </c>
      <c r="AK12" s="7">
        <v>0</v>
      </c>
      <c r="AL12" s="7">
        <f>SUM(AJ12*AJ29,AK12*AK29)/AL29</f>
        <v>0.656031746031746</v>
      </c>
      <c r="AM12" s="7">
        <f>SUM(X29*X12,Y29*Y12,Z29*Z12,AA29*AA12,AB29*AB12,AC29*AC12,AD29*AD12,AE29*AE12,AF29*AF12,AG29*AG12,AH29*AH12,AL12*AL29)/AM29</f>
        <v>0.8439709913202375</v>
      </c>
      <c r="AN12" s="30" t="s">
        <v>12</v>
      </c>
      <c r="AO12" s="206" t="s">
        <v>17</v>
      </c>
      <c r="AP12" s="206"/>
      <c r="AQ12" s="206"/>
      <c r="AR12" s="206"/>
      <c r="AS12" s="7">
        <v>0</v>
      </c>
      <c r="AT12" s="7">
        <v>0</v>
      </c>
      <c r="AU12" s="7">
        <v>0</v>
      </c>
      <c r="AV12" s="7">
        <v>0.94</v>
      </c>
      <c r="AW12" s="7">
        <v>0.94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f>SUM(AU12*AU29,AV12*AV29,AW12*AW29,AZ12*AZ29,BI12*BI29)/BJ29</f>
        <v>0.07271277246373266</v>
      </c>
      <c r="BK12" s="30" t="s">
        <v>12</v>
      </c>
      <c r="BL12" s="206" t="s">
        <v>17</v>
      </c>
      <c r="BM12" s="206"/>
      <c r="BN12" s="206"/>
      <c r="BO12" s="206"/>
      <c r="BP12" s="7">
        <v>0.94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f>SUM(BS12*BS29,BT12*BT29,BU12*BU29)/BV29</f>
        <v>0</v>
      </c>
      <c r="BW12" s="7">
        <v>0</v>
      </c>
      <c r="BX12" s="7">
        <v>0.94</v>
      </c>
      <c r="BY12" s="7">
        <v>0</v>
      </c>
      <c r="BZ12" s="7">
        <v>0.94</v>
      </c>
      <c r="CA12" s="7">
        <v>0.94</v>
      </c>
      <c r="CB12" s="7">
        <f>SUM(BW12*BW29,BX12*BX29,BY12*BY29,BZ12*BZ29,CA12*CA29)/CB29</f>
        <v>0.5491280504524265</v>
      </c>
      <c r="CC12" s="7">
        <f>SUM(BP12*BP29,BR12*BR29,BV12*BV29,CB12*CB29)/CC29</f>
        <v>0.2511463016657471</v>
      </c>
      <c r="CD12" s="30" t="s">
        <v>12</v>
      </c>
      <c r="CE12" s="206" t="s">
        <v>17</v>
      </c>
      <c r="CF12" s="206"/>
      <c r="CG12" s="206"/>
      <c r="CH12" s="206"/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30" t="s">
        <v>12</v>
      </c>
      <c r="CV12" s="206" t="s">
        <v>17</v>
      </c>
      <c r="CW12" s="206"/>
      <c r="CX12" s="206"/>
      <c r="CY12" s="206"/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30" t="s">
        <v>12</v>
      </c>
      <c r="DO12" s="206" t="s">
        <v>17</v>
      </c>
      <c r="DP12" s="206"/>
      <c r="DQ12" s="206"/>
      <c r="DR12" s="206"/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0.94</v>
      </c>
      <c r="EB12" s="7">
        <v>0.94</v>
      </c>
      <c r="EC12" s="7">
        <v>0.94</v>
      </c>
      <c r="ED12" s="7">
        <f>SUM(DZ12*DZ29,EC12*EC29)/ED29</f>
        <v>0.25214455378350864</v>
      </c>
      <c r="EE12" s="30" t="s">
        <v>12</v>
      </c>
      <c r="EF12" s="206" t="s">
        <v>17</v>
      </c>
      <c r="EG12" s="206"/>
      <c r="EH12" s="206"/>
      <c r="EI12" s="206"/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30" t="s">
        <v>12</v>
      </c>
      <c r="EX12" s="206" t="s">
        <v>17</v>
      </c>
      <c r="EY12" s="206"/>
      <c r="EZ12" s="206"/>
      <c r="FA12" s="206"/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0.94</v>
      </c>
      <c r="FJ12" s="7">
        <v>0.94</v>
      </c>
      <c r="FK12" s="7">
        <v>0.94</v>
      </c>
      <c r="FL12" s="7">
        <v>0</v>
      </c>
      <c r="FM12" s="7">
        <f>SUM(FH12*FH29,FK12*FK29,FL12*FL29)/FM29</f>
        <v>0.32184532550171313</v>
      </c>
      <c r="FN12" s="99">
        <f>SUM(FM12*FM29,EV12*EV29,ED12*ED29,DM12*DM29,CT12*CT29,CC12*CC29,BJ12*BJ29,AM12*AM29,R12*R29)/FN29</f>
        <v>0.18998903738949918</v>
      </c>
    </row>
    <row r="13" spans="1:170" ht="12.75" customHeight="1">
      <c r="A13" s="30" t="s">
        <v>18</v>
      </c>
      <c r="B13" s="206" t="s">
        <v>19</v>
      </c>
      <c r="C13" s="206"/>
      <c r="D13" s="206"/>
      <c r="E13" s="206"/>
      <c r="F13" s="8">
        <v>0.81</v>
      </c>
      <c r="G13" s="8">
        <v>0.81</v>
      </c>
      <c r="H13" s="8">
        <v>0.81</v>
      </c>
      <c r="I13" s="8">
        <v>0.81</v>
      </c>
      <c r="J13" s="8">
        <v>0.81</v>
      </c>
      <c r="K13" s="8">
        <v>0</v>
      </c>
      <c r="L13" s="8">
        <v>0.81</v>
      </c>
      <c r="M13" s="8">
        <v>0.81</v>
      </c>
      <c r="N13" s="8">
        <v>0.81</v>
      </c>
      <c r="O13" s="8">
        <v>0.81</v>
      </c>
      <c r="P13" s="8">
        <v>0.81</v>
      </c>
      <c r="Q13" s="8">
        <v>0.81</v>
      </c>
      <c r="R13" s="8">
        <v>0.81</v>
      </c>
      <c r="S13" s="30" t="s">
        <v>18</v>
      </c>
      <c r="T13" s="206" t="s">
        <v>19</v>
      </c>
      <c r="U13" s="206"/>
      <c r="V13" s="206"/>
      <c r="W13" s="206"/>
      <c r="X13" s="8">
        <v>0.81</v>
      </c>
      <c r="Y13" s="8">
        <v>0.81</v>
      </c>
      <c r="Z13" s="8">
        <v>0.81</v>
      </c>
      <c r="AA13" s="8">
        <v>0.81</v>
      </c>
      <c r="AB13" s="8">
        <v>0.81</v>
      </c>
      <c r="AC13" s="8">
        <v>0.81</v>
      </c>
      <c r="AD13" s="8">
        <v>0.81</v>
      </c>
      <c r="AE13" s="8">
        <v>0.81</v>
      </c>
      <c r="AF13" s="8">
        <v>0.81</v>
      </c>
      <c r="AG13" s="8">
        <v>0.81</v>
      </c>
      <c r="AH13" s="8">
        <v>0.81</v>
      </c>
      <c r="AI13" s="8">
        <v>0.81</v>
      </c>
      <c r="AJ13" s="8">
        <v>0.81</v>
      </c>
      <c r="AK13" s="8">
        <v>0.81</v>
      </c>
      <c r="AL13" s="8">
        <v>0.81</v>
      </c>
      <c r="AM13" s="7">
        <f>SUM(X29*X13,Y29*Y13,Z29*Z13,AA29*AA13,AB29*AB13,AC29*AC13,AD29*AD13,AE29*AE13,AF29*AF13,AG29*AG13,AH29*AH13,AL13*AL29)/AM29</f>
        <v>0.8100000000000002</v>
      </c>
      <c r="AN13" s="30" t="s">
        <v>18</v>
      </c>
      <c r="AO13" s="206" t="s">
        <v>19</v>
      </c>
      <c r="AP13" s="206"/>
      <c r="AQ13" s="206"/>
      <c r="AR13" s="206"/>
      <c r="AS13" s="8">
        <v>0.81</v>
      </c>
      <c r="AT13" s="8">
        <v>0.81</v>
      </c>
      <c r="AU13" s="8">
        <v>0.381</v>
      </c>
      <c r="AV13" s="8">
        <v>0.81</v>
      </c>
      <c r="AW13" s="8">
        <v>0</v>
      </c>
      <c r="AX13" s="8">
        <v>0.81</v>
      </c>
      <c r="AY13" s="8">
        <v>0.81</v>
      </c>
      <c r="AZ13" s="8">
        <v>0.81</v>
      </c>
      <c r="BA13" s="8">
        <v>0.81</v>
      </c>
      <c r="BB13" s="8">
        <v>0.81</v>
      </c>
      <c r="BC13" s="8">
        <v>0.81</v>
      </c>
      <c r="BD13" s="8">
        <v>0.81</v>
      </c>
      <c r="BE13" s="8">
        <v>0.81</v>
      </c>
      <c r="BF13" s="8">
        <v>0.81</v>
      </c>
      <c r="BG13" s="8">
        <v>0.81</v>
      </c>
      <c r="BH13" s="8">
        <v>0.81</v>
      </c>
      <c r="BI13" s="8">
        <v>0.81</v>
      </c>
      <c r="BJ13" s="7">
        <f>SUM(AU13*AU29,AV13*AV29,AW13*AW29,AZ13*AZ29,BI13*BI29)/BJ29</f>
        <v>0.6822805978912347</v>
      </c>
      <c r="BK13" s="30" t="s">
        <v>18</v>
      </c>
      <c r="BL13" s="206" t="s">
        <v>19</v>
      </c>
      <c r="BM13" s="206"/>
      <c r="BN13" s="206"/>
      <c r="BO13" s="206"/>
      <c r="BP13" s="8">
        <v>0.81</v>
      </c>
      <c r="BQ13" s="8">
        <v>0.81</v>
      </c>
      <c r="BR13" s="8">
        <v>0.81</v>
      </c>
      <c r="BS13" s="8">
        <v>0.8</v>
      </c>
      <c r="BT13" s="8">
        <v>0.81</v>
      </c>
      <c r="BU13" s="8">
        <v>0.81</v>
      </c>
      <c r="BV13" s="8">
        <v>0.81</v>
      </c>
      <c r="BW13" s="8">
        <v>0.81</v>
      </c>
      <c r="BX13" s="8">
        <v>0.81</v>
      </c>
      <c r="BY13" s="8">
        <v>0.81</v>
      </c>
      <c r="BZ13" s="8">
        <v>0.81</v>
      </c>
      <c r="CA13" s="8">
        <v>0.81</v>
      </c>
      <c r="CB13" s="8">
        <v>0.81</v>
      </c>
      <c r="CC13" s="7">
        <f>SUM(BP13*BP29,BR13*BR29,BV13*BV29,CB13*CB29)/CC29</f>
        <v>0.8099999999999999</v>
      </c>
      <c r="CD13" s="30" t="s">
        <v>18</v>
      </c>
      <c r="CE13" s="206" t="s">
        <v>19</v>
      </c>
      <c r="CF13" s="206"/>
      <c r="CG13" s="206"/>
      <c r="CH13" s="206"/>
      <c r="CI13" s="8">
        <v>0.81</v>
      </c>
      <c r="CJ13" s="8">
        <v>0.81</v>
      </c>
      <c r="CK13" s="8">
        <v>0.81</v>
      </c>
      <c r="CL13" s="8">
        <v>0.81</v>
      </c>
      <c r="CM13" s="8">
        <v>0.81</v>
      </c>
      <c r="CN13" s="8">
        <v>0.81</v>
      </c>
      <c r="CO13" s="8">
        <v>0.81</v>
      </c>
      <c r="CP13" s="8">
        <v>0.81</v>
      </c>
      <c r="CQ13" s="8">
        <v>0.81</v>
      </c>
      <c r="CR13" s="8">
        <v>0.81</v>
      </c>
      <c r="CS13" s="7">
        <f>SUM(CN13*CN29,CO13*CO29,CP13*CP29,CQ13*CQ29,CR13*CR29)/CS29</f>
        <v>0.8100000000000002</v>
      </c>
      <c r="CT13" s="8">
        <v>0.81</v>
      </c>
      <c r="CU13" s="30" t="s">
        <v>18</v>
      </c>
      <c r="CV13" s="206" t="s">
        <v>19</v>
      </c>
      <c r="CW13" s="206"/>
      <c r="CX13" s="206"/>
      <c r="CY13" s="206"/>
      <c r="CZ13" s="8">
        <v>0.81</v>
      </c>
      <c r="DA13" s="8">
        <v>0.81</v>
      </c>
      <c r="DB13" s="8">
        <v>0.81</v>
      </c>
      <c r="DC13" s="8">
        <v>0.81</v>
      </c>
      <c r="DD13" s="8">
        <v>0.81</v>
      </c>
      <c r="DE13" s="8">
        <v>0.81</v>
      </c>
      <c r="DF13" s="8">
        <v>0.81</v>
      </c>
      <c r="DG13" s="8">
        <v>0.81</v>
      </c>
      <c r="DH13" s="8">
        <v>0.81</v>
      </c>
      <c r="DI13" s="8">
        <v>0.81</v>
      </c>
      <c r="DJ13" s="8">
        <v>0.81</v>
      </c>
      <c r="DK13" s="8">
        <v>0.81</v>
      </c>
      <c r="DL13" s="8">
        <v>0.81</v>
      </c>
      <c r="DM13" s="8">
        <v>0.81</v>
      </c>
      <c r="DN13" s="30" t="s">
        <v>18</v>
      </c>
      <c r="DO13" s="206" t="s">
        <v>19</v>
      </c>
      <c r="DP13" s="206"/>
      <c r="DQ13" s="206"/>
      <c r="DR13" s="206"/>
      <c r="DS13" s="8">
        <v>0.81</v>
      </c>
      <c r="DT13" s="8">
        <v>0.81</v>
      </c>
      <c r="DU13" s="8">
        <v>0.81</v>
      </c>
      <c r="DV13" s="8">
        <v>0.81</v>
      </c>
      <c r="DW13" s="8">
        <v>0.81</v>
      </c>
      <c r="DX13" s="8">
        <v>0.81</v>
      </c>
      <c r="DY13" s="8">
        <v>0.81</v>
      </c>
      <c r="DZ13" s="7">
        <v>0.81</v>
      </c>
      <c r="EA13" s="8">
        <v>0.81</v>
      </c>
      <c r="EB13" s="8">
        <v>0.81</v>
      </c>
      <c r="EC13" s="8">
        <v>0.81</v>
      </c>
      <c r="ED13" s="8">
        <v>0.81</v>
      </c>
      <c r="EE13" s="30" t="s">
        <v>18</v>
      </c>
      <c r="EF13" s="206" t="s">
        <v>19</v>
      </c>
      <c r="EG13" s="206"/>
      <c r="EH13" s="206"/>
      <c r="EI13" s="206"/>
      <c r="EJ13" s="8">
        <v>0.81</v>
      </c>
      <c r="EK13" s="8">
        <v>0.81</v>
      </c>
      <c r="EL13" s="8">
        <v>0.81</v>
      </c>
      <c r="EM13" s="8">
        <v>0.81</v>
      </c>
      <c r="EN13" s="8">
        <v>0.81</v>
      </c>
      <c r="EO13" s="8">
        <v>0.81</v>
      </c>
      <c r="EP13" s="8">
        <v>0.81</v>
      </c>
      <c r="EQ13" s="8">
        <v>0.81</v>
      </c>
      <c r="ER13" s="8">
        <v>0.81</v>
      </c>
      <c r="ES13" s="8">
        <v>0.81</v>
      </c>
      <c r="ET13" s="8">
        <v>0.81</v>
      </c>
      <c r="EU13" s="8">
        <v>0.81</v>
      </c>
      <c r="EV13" s="8">
        <v>0.81</v>
      </c>
      <c r="EW13" s="30" t="s">
        <v>18</v>
      </c>
      <c r="EX13" s="206" t="s">
        <v>19</v>
      </c>
      <c r="EY13" s="206"/>
      <c r="EZ13" s="206"/>
      <c r="FA13" s="206"/>
      <c r="FB13" s="8">
        <v>0.81</v>
      </c>
      <c r="FC13" s="8">
        <v>0.81</v>
      </c>
      <c r="FD13" s="8">
        <v>0.81</v>
      </c>
      <c r="FE13" s="8">
        <v>0.81</v>
      </c>
      <c r="FF13" s="8">
        <v>0.81</v>
      </c>
      <c r="FG13" s="8">
        <v>0.81</v>
      </c>
      <c r="FH13" s="8">
        <v>0.81</v>
      </c>
      <c r="FI13" s="8">
        <v>0.81</v>
      </c>
      <c r="FJ13" s="8">
        <v>0.81</v>
      </c>
      <c r="FK13" s="8">
        <v>0.81</v>
      </c>
      <c r="FL13" s="8">
        <v>0.81</v>
      </c>
      <c r="FM13" s="7">
        <f>SUM(FH13*FH29,FK13*FK29,FL13*FL29)/FM29</f>
        <v>0.8099999999999999</v>
      </c>
      <c r="FN13" s="99">
        <f>SUM(FM13*FM29,EV13*EV29,ED13*ED29,DM13*DM29,CT13*CT29,CC13*CC29,BJ13*BJ29,AM13*AM29,R13*R29)/FN29</f>
        <v>0.7840907906627738</v>
      </c>
    </row>
    <row r="14" spans="1:170" ht="12.75" customHeight="1">
      <c r="A14" s="30" t="s">
        <v>13</v>
      </c>
      <c r="B14" s="204" t="s">
        <v>1</v>
      </c>
      <c r="C14" s="204"/>
      <c r="D14" s="204"/>
      <c r="E14" s="204"/>
      <c r="F14" s="7">
        <v>0.09</v>
      </c>
      <c r="G14" s="7">
        <v>0.09</v>
      </c>
      <c r="H14" s="7">
        <v>0.09</v>
      </c>
      <c r="I14" s="7">
        <v>0.09</v>
      </c>
      <c r="J14" s="7">
        <v>0.09</v>
      </c>
      <c r="K14" s="7">
        <v>0</v>
      </c>
      <c r="L14" s="7">
        <v>0.09</v>
      </c>
      <c r="M14" s="7">
        <v>0.09</v>
      </c>
      <c r="N14" s="7">
        <v>0.09</v>
      </c>
      <c r="O14" s="7">
        <v>0.09</v>
      </c>
      <c r="P14" s="7">
        <v>0.09</v>
      </c>
      <c r="Q14" s="7">
        <v>0.09</v>
      </c>
      <c r="R14" s="7">
        <f>SUM(G14*G29,H14*H29,J14*J29,K14*K29,M14*M29,N14*N29,O14*O29,P14*P29,Q14*Q29)/R29</f>
        <v>0.07399193083573485</v>
      </c>
      <c r="S14" s="30" t="s">
        <v>13</v>
      </c>
      <c r="T14" s="204" t="s">
        <v>1</v>
      </c>
      <c r="U14" s="204"/>
      <c r="V14" s="204"/>
      <c r="W14" s="204"/>
      <c r="X14" s="7">
        <v>0.09</v>
      </c>
      <c r="Y14" s="7">
        <v>0.09</v>
      </c>
      <c r="Z14" s="7">
        <v>0.09</v>
      </c>
      <c r="AA14" s="7">
        <v>0.09</v>
      </c>
      <c r="AB14" s="7">
        <v>0.09</v>
      </c>
      <c r="AC14" s="7">
        <v>0.09</v>
      </c>
      <c r="AD14" s="7">
        <v>0.09</v>
      </c>
      <c r="AE14" s="7">
        <v>0.09</v>
      </c>
      <c r="AF14" s="7">
        <v>0.09</v>
      </c>
      <c r="AG14" s="7">
        <v>0.09</v>
      </c>
      <c r="AH14" s="7">
        <v>0.09</v>
      </c>
      <c r="AI14" s="7">
        <v>0.09</v>
      </c>
      <c r="AJ14" s="7">
        <v>0</v>
      </c>
      <c r="AK14" s="7">
        <v>0.09</v>
      </c>
      <c r="AL14" s="7">
        <f>SUM(AJ14*AJ29,AK14*AK29)/AL29</f>
        <v>0.027188449848024314</v>
      </c>
      <c r="AM14" s="7">
        <f>SUM(X29*X14,Y29*Y14,Z29*Z14,AA29*AA14,AB29*AB14,AC29*AC14,AD29*AD14,AE29*AE14,AF29*AF14,AG29*AG14,AH29*AH14,AL14*AL29)/AM29</f>
        <v>0.06875913659205117</v>
      </c>
      <c r="AN14" s="30" t="s">
        <v>13</v>
      </c>
      <c r="AO14" s="204" t="s">
        <v>1</v>
      </c>
      <c r="AP14" s="204"/>
      <c r="AQ14" s="204"/>
      <c r="AR14" s="204"/>
      <c r="AS14" s="7">
        <v>0.09</v>
      </c>
      <c r="AT14" s="7">
        <v>0.09</v>
      </c>
      <c r="AU14" s="7">
        <v>0.09</v>
      </c>
      <c r="AV14" s="7">
        <v>0</v>
      </c>
      <c r="AW14" s="7">
        <v>0.09</v>
      </c>
      <c r="AX14" s="7">
        <v>0.09</v>
      </c>
      <c r="AY14" s="7">
        <v>0.09</v>
      </c>
      <c r="AZ14" s="7">
        <v>0.09</v>
      </c>
      <c r="BA14" s="7">
        <v>0.09</v>
      </c>
      <c r="BB14" s="7">
        <v>0.09</v>
      </c>
      <c r="BC14" s="7">
        <v>0.09</v>
      </c>
      <c r="BD14" s="7">
        <v>0.09</v>
      </c>
      <c r="BE14" s="7">
        <v>0.09</v>
      </c>
      <c r="BF14" s="7">
        <v>0.09</v>
      </c>
      <c r="BG14" s="7">
        <v>0.09</v>
      </c>
      <c r="BH14" s="7">
        <v>0.09</v>
      </c>
      <c r="BI14" s="7">
        <v>0.09</v>
      </c>
      <c r="BJ14" s="7">
        <f>SUM(AU14*AU29,AV14*AV29,AW14*AW29,AZ14*AZ29,BI14*BI29)/BJ29</f>
        <v>0.08713775472759742</v>
      </c>
      <c r="BK14" s="30" t="s">
        <v>13</v>
      </c>
      <c r="BL14" s="204" t="s">
        <v>1</v>
      </c>
      <c r="BM14" s="204"/>
      <c r="BN14" s="204"/>
      <c r="BO14" s="204"/>
      <c r="BP14" s="7">
        <v>0</v>
      </c>
      <c r="BQ14" s="7">
        <v>0.09</v>
      </c>
      <c r="BR14" s="7">
        <v>0.09</v>
      </c>
      <c r="BS14" s="7">
        <v>0.09</v>
      </c>
      <c r="BT14" s="7">
        <v>0.09</v>
      </c>
      <c r="BU14" s="7">
        <v>0.09</v>
      </c>
      <c r="BV14" s="7">
        <f>SUM(BS14*BS29,BT14*BT29,BU14*BU29)/BV29</f>
        <v>0.09</v>
      </c>
      <c r="BW14" s="7">
        <v>0.09</v>
      </c>
      <c r="BX14" s="7">
        <v>0</v>
      </c>
      <c r="BY14" s="7">
        <v>0.09</v>
      </c>
      <c r="BZ14" s="7">
        <v>0</v>
      </c>
      <c r="CA14" s="7">
        <v>0.09</v>
      </c>
      <c r="CB14" s="7">
        <f>SUM(BW14*BW29,BX14*BX29,BY14*BY29,BZ14*BZ29,CA14*CA29)/CB29</f>
        <v>0.050194680559363845</v>
      </c>
      <c r="CC14" s="7">
        <f>SUM(BP14*BP29,BR14*BR29,BV14*BV29,CB14*CB29)/CC29</f>
        <v>0.06959899984739455</v>
      </c>
      <c r="CD14" s="30" t="s">
        <v>13</v>
      </c>
      <c r="CE14" s="204" t="s">
        <v>1</v>
      </c>
      <c r="CF14" s="204"/>
      <c r="CG14" s="204"/>
      <c r="CH14" s="204"/>
      <c r="CI14" s="7">
        <v>0.09</v>
      </c>
      <c r="CJ14" s="7">
        <v>0.09</v>
      </c>
      <c r="CK14" s="7">
        <v>0.09</v>
      </c>
      <c r="CL14" s="7">
        <v>0.09</v>
      </c>
      <c r="CM14" s="7">
        <v>0.09</v>
      </c>
      <c r="CN14" s="7">
        <v>0.09</v>
      </c>
      <c r="CO14" s="7">
        <v>0.09</v>
      </c>
      <c r="CP14" s="7">
        <v>0.09</v>
      </c>
      <c r="CQ14" s="7">
        <v>0.09</v>
      </c>
      <c r="CR14" s="7">
        <v>0.09</v>
      </c>
      <c r="CS14" s="7">
        <f>SUM(CN14*CN29,CO14*CO29,CP14*CP29,CQ14*CQ29,CR14*CR29)/CS29</f>
        <v>0.09</v>
      </c>
      <c r="CT14" s="7">
        <f>SUM(CI14*CI29,CJ14*CJ29,CM14*CM29,CS14*CS29)/CT29</f>
        <v>0.09</v>
      </c>
      <c r="CU14" s="30" t="s">
        <v>13</v>
      </c>
      <c r="CV14" s="204" t="s">
        <v>1</v>
      </c>
      <c r="CW14" s="204"/>
      <c r="CX14" s="204"/>
      <c r="CY14" s="204"/>
      <c r="CZ14" s="7">
        <v>0.09</v>
      </c>
      <c r="DA14" s="7">
        <v>0.09</v>
      </c>
      <c r="DB14" s="7">
        <v>0.09</v>
      </c>
      <c r="DC14" s="7">
        <v>0.09</v>
      </c>
      <c r="DD14" s="7">
        <v>0.09</v>
      </c>
      <c r="DE14" s="7">
        <v>0.09</v>
      </c>
      <c r="DF14" s="7">
        <v>0.09</v>
      </c>
      <c r="DG14" s="7">
        <v>0.09</v>
      </c>
      <c r="DH14" s="7">
        <v>0.09</v>
      </c>
      <c r="DI14" s="7">
        <v>0.09</v>
      </c>
      <c r="DJ14" s="7">
        <v>0.09</v>
      </c>
      <c r="DK14" s="7">
        <v>0.09</v>
      </c>
      <c r="DL14" s="7">
        <v>0.09</v>
      </c>
      <c r="DM14" s="7">
        <v>0.09</v>
      </c>
      <c r="DN14" s="30" t="s">
        <v>13</v>
      </c>
      <c r="DO14" s="204" t="s">
        <v>1</v>
      </c>
      <c r="DP14" s="204"/>
      <c r="DQ14" s="204"/>
      <c r="DR14" s="204"/>
      <c r="DS14" s="7">
        <v>0.09</v>
      </c>
      <c r="DT14" s="7">
        <v>0.09</v>
      </c>
      <c r="DU14" s="7">
        <v>0.09</v>
      </c>
      <c r="DV14" s="7">
        <v>0.09</v>
      </c>
      <c r="DW14" s="7">
        <v>0.09</v>
      </c>
      <c r="DX14" s="7">
        <v>0.09</v>
      </c>
      <c r="DY14" s="7">
        <v>0.09</v>
      </c>
      <c r="DZ14" s="7">
        <v>0.09</v>
      </c>
      <c r="EA14" s="7">
        <v>0.09</v>
      </c>
      <c r="EB14" s="7">
        <v>0.09</v>
      </c>
      <c r="EC14" s="7">
        <v>0.09</v>
      </c>
      <c r="ED14" s="7">
        <v>0.09</v>
      </c>
      <c r="EE14" s="30" t="s">
        <v>13</v>
      </c>
      <c r="EF14" s="204" t="s">
        <v>1</v>
      </c>
      <c r="EG14" s="204"/>
      <c r="EH14" s="204"/>
      <c r="EI14" s="204"/>
      <c r="EJ14" s="7">
        <v>0.09</v>
      </c>
      <c r="EK14" s="7">
        <v>0.09</v>
      </c>
      <c r="EL14" s="7">
        <v>0.09</v>
      </c>
      <c r="EM14" s="7">
        <v>0.09</v>
      </c>
      <c r="EN14" s="7">
        <v>0.09</v>
      </c>
      <c r="EO14" s="7">
        <v>0.09</v>
      </c>
      <c r="EP14" s="7">
        <v>0.09</v>
      </c>
      <c r="EQ14" s="7">
        <v>0.09</v>
      </c>
      <c r="ER14" s="7">
        <v>0.09</v>
      </c>
      <c r="ES14" s="7">
        <v>0.09</v>
      </c>
      <c r="ET14" s="7">
        <v>0.09</v>
      </c>
      <c r="EU14" s="7">
        <v>0.09</v>
      </c>
      <c r="EV14" s="7">
        <v>0.09</v>
      </c>
      <c r="EW14" s="30" t="s">
        <v>13</v>
      </c>
      <c r="EX14" s="204" t="s">
        <v>1</v>
      </c>
      <c r="EY14" s="204"/>
      <c r="EZ14" s="204"/>
      <c r="FA14" s="204"/>
      <c r="FB14" s="7">
        <v>0.09</v>
      </c>
      <c r="FC14" s="7">
        <v>0.09</v>
      </c>
      <c r="FD14" s="7">
        <v>0.09</v>
      </c>
      <c r="FE14" s="7">
        <v>0.09</v>
      </c>
      <c r="FF14" s="7">
        <v>0.09</v>
      </c>
      <c r="FG14" s="7">
        <v>0.09</v>
      </c>
      <c r="FH14" s="7">
        <v>0.09</v>
      </c>
      <c r="FI14" s="7">
        <v>0</v>
      </c>
      <c r="FJ14" s="7">
        <v>0</v>
      </c>
      <c r="FK14" s="7">
        <v>0</v>
      </c>
      <c r="FL14" s="7">
        <v>0.09</v>
      </c>
      <c r="FM14" s="7">
        <f>SUM(FH14*FH29,FK14*FK29,FL14*FL29)/FM29</f>
        <v>0.059185022026431715</v>
      </c>
      <c r="FN14" s="99">
        <f>SUM(FM14*FM29,EV14*EV29,ED14*ED29,DM14*DM29,CT14*CT29,CC14*CC29,BJ14*BJ29,AM14*AM29,R14*R29)/FN29</f>
        <v>0.08054768884448923</v>
      </c>
    </row>
    <row r="15" spans="1:170" ht="12.75" customHeight="1">
      <c r="A15" s="29">
        <v>2</v>
      </c>
      <c r="B15" s="186" t="s">
        <v>2</v>
      </c>
      <c r="C15" s="186"/>
      <c r="D15" s="186"/>
      <c r="E15" s="186"/>
      <c r="F15" s="2">
        <v>0.69</v>
      </c>
      <c r="G15" s="2">
        <v>0.69</v>
      </c>
      <c r="H15" s="2">
        <v>0.69</v>
      </c>
      <c r="I15" s="2">
        <v>0</v>
      </c>
      <c r="J15" s="2">
        <f>SUM(I15*I29)/J29</f>
        <v>0</v>
      </c>
      <c r="K15" s="2">
        <v>0</v>
      </c>
      <c r="L15" s="2">
        <v>0.69</v>
      </c>
      <c r="M15" s="2">
        <v>0.69</v>
      </c>
      <c r="N15" s="2">
        <v>0.8</v>
      </c>
      <c r="O15" s="2">
        <v>0.8</v>
      </c>
      <c r="P15" s="2">
        <v>0.8</v>
      </c>
      <c r="Q15" s="2">
        <v>0.8</v>
      </c>
      <c r="R15" s="7">
        <f>SUM(G15*G29,H15*H29,J15*J29,K15*K29,M15*M29,N15*N29,O15*O29,P15*P29,Q15*Q29)/R29</f>
        <v>0.5400115273775216</v>
      </c>
      <c r="S15" s="29">
        <v>2</v>
      </c>
      <c r="T15" s="186" t="s">
        <v>2</v>
      </c>
      <c r="U15" s="186"/>
      <c r="V15" s="186"/>
      <c r="W15" s="186"/>
      <c r="X15" s="2">
        <v>0.8</v>
      </c>
      <c r="Y15" s="2">
        <v>0.8</v>
      </c>
      <c r="Z15" s="2">
        <v>0.8</v>
      </c>
      <c r="AA15" s="2">
        <v>0.8</v>
      </c>
      <c r="AB15" s="2">
        <v>0.8</v>
      </c>
      <c r="AC15" s="2">
        <v>0.8</v>
      </c>
      <c r="AD15" s="2">
        <v>0.8</v>
      </c>
      <c r="AE15" s="2">
        <v>0.8</v>
      </c>
      <c r="AF15" s="2">
        <v>0.8</v>
      </c>
      <c r="AG15" s="2">
        <v>0.8</v>
      </c>
      <c r="AH15" s="2">
        <v>0.8</v>
      </c>
      <c r="AI15" s="2">
        <v>0.8</v>
      </c>
      <c r="AJ15" s="2">
        <v>0.8</v>
      </c>
      <c r="AK15" s="2">
        <v>0.69</v>
      </c>
      <c r="AL15" s="2">
        <f>SUM(AJ15*AJ29,AK15*AK29)/AL29</f>
        <v>0.7667696724079702</v>
      </c>
      <c r="AM15" s="16">
        <f>SUM(X29*X15,Y29*Y15,Z29*Z15,AA29*AA15,AB29*AB15,AC29*AC15,AD29*AD15,AE29*AE15,AF29*AF15,AG29*AG15,AH29*AH15,AL15*AL29)/AM29</f>
        <v>0.7887625628140704</v>
      </c>
      <c r="AN15" s="29">
        <v>2</v>
      </c>
      <c r="AO15" s="186" t="s">
        <v>2</v>
      </c>
      <c r="AP15" s="186"/>
      <c r="AQ15" s="186"/>
      <c r="AR15" s="186"/>
      <c r="AS15" s="2">
        <v>0.8</v>
      </c>
      <c r="AT15" s="2">
        <v>0.8</v>
      </c>
      <c r="AU15" s="2">
        <v>0.8</v>
      </c>
      <c r="AV15" s="2">
        <v>0.8</v>
      </c>
      <c r="AW15" s="2">
        <v>0.85</v>
      </c>
      <c r="AX15" s="2">
        <v>0.69</v>
      </c>
      <c r="AY15" s="2">
        <v>0.8</v>
      </c>
      <c r="AZ15" s="2">
        <f>SUM(AX15*AX29,AY29*AY15)/AZ29</f>
        <v>0.749512319024638</v>
      </c>
      <c r="BA15" s="2">
        <v>0.8</v>
      </c>
      <c r="BB15" s="2">
        <v>0.8</v>
      </c>
      <c r="BC15" s="2">
        <v>0.8</v>
      </c>
      <c r="BD15" s="2">
        <v>0.8</v>
      </c>
      <c r="BE15" s="2">
        <v>0.8</v>
      </c>
      <c r="BF15" s="2">
        <v>0.8</v>
      </c>
      <c r="BG15" s="2">
        <v>0.8</v>
      </c>
      <c r="BH15" s="2">
        <v>0.8</v>
      </c>
      <c r="BI15" s="2">
        <v>0.8</v>
      </c>
      <c r="BJ15" s="16">
        <f>SUM(AU15*AU29,AV15*AV29,AW15*AW29,AZ15*AZ29,BI15*BI29)/BJ29</f>
        <v>0.7974149277099591</v>
      </c>
      <c r="BK15" s="29">
        <v>2</v>
      </c>
      <c r="BL15" s="186" t="s">
        <v>2</v>
      </c>
      <c r="BM15" s="186"/>
      <c r="BN15" s="186"/>
      <c r="BO15" s="186"/>
      <c r="BP15" s="2">
        <v>0.8</v>
      </c>
      <c r="BQ15" s="2">
        <v>0.69</v>
      </c>
      <c r="BR15" s="2">
        <v>0.69</v>
      </c>
      <c r="BS15" s="2">
        <v>0.8</v>
      </c>
      <c r="BT15" s="2">
        <v>0.8</v>
      </c>
      <c r="BU15" s="2">
        <v>0.8</v>
      </c>
      <c r="BV15" s="16">
        <f>SUM(BS15*BS29,BT15*BT29,BU15*BU29)/BV29</f>
        <v>0.8</v>
      </c>
      <c r="BW15" s="2">
        <v>0.5</v>
      </c>
      <c r="BX15" s="2">
        <v>0.8</v>
      </c>
      <c r="BY15" s="2">
        <v>0.8</v>
      </c>
      <c r="BZ15" s="2">
        <v>0.8</v>
      </c>
      <c r="CA15" s="2">
        <v>0.8</v>
      </c>
      <c r="CB15" s="16">
        <f>SUM(BW15*BW29,BX15*BX29,BY15*BY29,BZ15*BZ29,CA15*CA29)/CB29</f>
        <v>0.7314367973676994</v>
      </c>
      <c r="CC15" s="16">
        <f>SUM(BP15*BP29,BR15*BR29,BV15*BV29,CB15*CB29)/CC29</f>
        <v>0.7766306283040056</v>
      </c>
      <c r="CD15" s="29">
        <v>2</v>
      </c>
      <c r="CE15" s="186" t="s">
        <v>2</v>
      </c>
      <c r="CF15" s="186"/>
      <c r="CG15" s="186"/>
      <c r="CH15" s="186"/>
      <c r="CI15" s="2">
        <v>0</v>
      </c>
      <c r="CJ15" s="2">
        <v>0.8</v>
      </c>
      <c r="CK15" s="2">
        <v>0</v>
      </c>
      <c r="CL15" s="2">
        <v>0</v>
      </c>
      <c r="CM15" s="2">
        <f>SUM(CK15*CK29,CL15*CL29)/CM29</f>
        <v>0</v>
      </c>
      <c r="CN15" s="2">
        <v>0.69</v>
      </c>
      <c r="CO15" s="2">
        <v>0.8</v>
      </c>
      <c r="CP15" s="2">
        <v>0</v>
      </c>
      <c r="CQ15" s="2">
        <v>0.8</v>
      </c>
      <c r="CR15" s="2">
        <v>0.8</v>
      </c>
      <c r="CS15" s="16">
        <f>SUM(CN15*CN29,CO15*CO29,CP15*CP29,CQ15*CQ29,CR15*CR29)/CS29</f>
        <v>0.6388682628414725</v>
      </c>
      <c r="CT15" s="16">
        <f>SUM(CI15*CI29,CJ15*CJ29,CM15*CM29,CS15*CS29)/CT29</f>
        <v>0.5947843660629171</v>
      </c>
      <c r="CU15" s="29">
        <v>2</v>
      </c>
      <c r="CV15" s="186" t="s">
        <v>2</v>
      </c>
      <c r="CW15" s="186"/>
      <c r="CX15" s="186"/>
      <c r="CY15" s="186"/>
      <c r="CZ15" s="2">
        <v>0.8</v>
      </c>
      <c r="DA15" s="2">
        <v>0.8</v>
      </c>
      <c r="DB15" s="2">
        <v>0.69</v>
      </c>
      <c r="DC15" s="2">
        <v>0.69</v>
      </c>
      <c r="DD15" s="2">
        <v>0.69</v>
      </c>
      <c r="DE15" s="2">
        <v>0.69</v>
      </c>
      <c r="DF15" s="2">
        <v>0</v>
      </c>
      <c r="DG15" s="2">
        <v>0.69</v>
      </c>
      <c r="DH15" s="2">
        <v>0.69</v>
      </c>
      <c r="DI15" s="2">
        <v>0.69</v>
      </c>
      <c r="DJ15" s="2">
        <v>0.69</v>
      </c>
      <c r="DK15" s="2">
        <v>0.69</v>
      </c>
      <c r="DL15" s="2">
        <v>0.69</v>
      </c>
      <c r="DM15" s="2">
        <f>SUM(CZ15*CZ29,DA15*DA29,DB15*DB29,DC15*DC29,DD15*DD29,DE15*DE29,DF15*DF29,DG15*DG29,DH15*DH29,DI15*DI29,DJ15*DJ29,DK15*DK29,DL15*DL29)/DM29</f>
        <v>0.7083687982976818</v>
      </c>
      <c r="DN15" s="29">
        <v>2</v>
      </c>
      <c r="DO15" s="186" t="s">
        <v>2</v>
      </c>
      <c r="DP15" s="186"/>
      <c r="DQ15" s="186"/>
      <c r="DR15" s="186"/>
      <c r="DS15" s="2">
        <v>0.69</v>
      </c>
      <c r="DT15" s="2">
        <v>0.8</v>
      </c>
      <c r="DU15" s="2">
        <v>0.69</v>
      </c>
      <c r="DV15" s="2">
        <v>0</v>
      </c>
      <c r="DW15" s="2">
        <v>0.69</v>
      </c>
      <c r="DX15" s="2">
        <v>0.69</v>
      </c>
      <c r="DY15" s="2">
        <v>0.69</v>
      </c>
      <c r="DZ15" s="2">
        <f>SUM(DS15*DS29,DT15*DT29,DU15*DU29,DV15*DV29,DW15*DW29,DX15*DX29,DY15*DY29)/DZ29</f>
        <v>0.6722826338975192</v>
      </c>
      <c r="EA15" s="2">
        <v>0.8</v>
      </c>
      <c r="EB15" s="2">
        <v>0.8</v>
      </c>
      <c r="EC15" s="2">
        <v>0.8</v>
      </c>
      <c r="ED15" s="16">
        <f>SUM(DZ15*DZ29,EC15*EC29)/ED29</f>
        <v>0.7065413980318969</v>
      </c>
      <c r="EE15" s="29">
        <v>2</v>
      </c>
      <c r="EF15" s="186" t="s">
        <v>2</v>
      </c>
      <c r="EG15" s="186"/>
      <c r="EH15" s="186"/>
      <c r="EI15" s="186"/>
      <c r="EJ15" s="2">
        <v>0.8</v>
      </c>
      <c r="EK15" s="2">
        <v>0.8</v>
      </c>
      <c r="EL15" s="2">
        <v>0.8</v>
      </c>
      <c r="EM15" s="2">
        <v>0.8</v>
      </c>
      <c r="EN15" s="2">
        <v>0.8</v>
      </c>
      <c r="EO15" s="2">
        <v>0.8</v>
      </c>
      <c r="EP15" s="2">
        <v>0.8</v>
      </c>
      <c r="EQ15" s="2">
        <v>0.8</v>
      </c>
      <c r="ER15" s="2">
        <v>0.8</v>
      </c>
      <c r="ES15" s="2">
        <v>0.69</v>
      </c>
      <c r="ET15" s="2">
        <v>0.69</v>
      </c>
      <c r="EU15" s="2">
        <v>0.69</v>
      </c>
      <c r="EV15" s="16">
        <f>SUM(ER15*ER29,ES15*ES29,ET15*ET29,EU15*EU29)/EV29</f>
        <v>0.7883808253790008</v>
      </c>
      <c r="EW15" s="29">
        <v>2</v>
      </c>
      <c r="EX15" s="186" t="s">
        <v>2</v>
      </c>
      <c r="EY15" s="186"/>
      <c r="EZ15" s="186"/>
      <c r="FA15" s="186"/>
      <c r="FB15" s="2">
        <v>0.69</v>
      </c>
      <c r="FC15" s="2">
        <v>0.69</v>
      </c>
      <c r="FD15" s="2">
        <v>0.69</v>
      </c>
      <c r="FE15" s="2">
        <v>0.69</v>
      </c>
      <c r="FF15" s="2">
        <v>0.69</v>
      </c>
      <c r="FG15" s="2">
        <v>0.69</v>
      </c>
      <c r="FH15" s="2">
        <v>0.69</v>
      </c>
      <c r="FI15" s="2">
        <v>0.8</v>
      </c>
      <c r="FJ15" s="2">
        <v>0.8</v>
      </c>
      <c r="FK15" s="2">
        <v>0.8</v>
      </c>
      <c r="FL15" s="2">
        <v>0.8</v>
      </c>
      <c r="FM15" s="16">
        <f>SUM(FH15*FH29,FK15*FK29,FL15*FL29)/FM29</f>
        <v>0.7630775819872736</v>
      </c>
      <c r="FN15" s="98">
        <f>SUM(FM15*FM29,EV15*EV29,ED15*ED29,DM15*DM29,CT15*CT29,CC15*CC29,BJ15*BJ29,AM15*AM29,R15*R29)/FN29</f>
        <v>0.7379106326403909</v>
      </c>
    </row>
    <row r="16" spans="1:170" ht="13.5" customHeight="1">
      <c r="A16" s="29">
        <v>3</v>
      </c>
      <c r="B16" s="186" t="s">
        <v>20</v>
      </c>
      <c r="C16" s="186"/>
      <c r="D16" s="186"/>
      <c r="E16" s="186"/>
      <c r="F16" s="2">
        <v>2.17</v>
      </c>
      <c r="G16" s="2">
        <f>SUM(F16*F29)/G29</f>
        <v>2.17</v>
      </c>
      <c r="H16" s="2">
        <v>2.17</v>
      </c>
      <c r="I16" s="2">
        <v>0</v>
      </c>
      <c r="J16" s="2">
        <v>2.17</v>
      </c>
      <c r="K16" s="2">
        <v>0</v>
      </c>
      <c r="L16" s="2">
        <v>2.17</v>
      </c>
      <c r="M16" s="2">
        <v>2.17</v>
      </c>
      <c r="N16" s="2">
        <v>4</v>
      </c>
      <c r="O16" s="2">
        <v>4</v>
      </c>
      <c r="P16" s="2">
        <v>4</v>
      </c>
      <c r="Q16" s="2">
        <v>4</v>
      </c>
      <c r="R16" s="7">
        <f>SUM(G16*G29,H16*H29,J16*J29,K16*K29,M16*M29,N16*N29,O16*O29,P16*P29,Q16*Q29)/R29</f>
        <v>2.5134962536023058</v>
      </c>
      <c r="S16" s="29">
        <v>3</v>
      </c>
      <c r="T16" s="186" t="s">
        <v>20</v>
      </c>
      <c r="U16" s="186"/>
      <c r="V16" s="186"/>
      <c r="W16" s="186"/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4</v>
      </c>
      <c r="AI16" s="2">
        <v>4</v>
      </c>
      <c r="AJ16" s="2">
        <v>4</v>
      </c>
      <c r="AK16" s="2">
        <v>2.17</v>
      </c>
      <c r="AL16" s="2">
        <f>SUM(AJ16*AJ29,AK16*AK29)/AL29</f>
        <v>3.4471681864235055</v>
      </c>
      <c r="AM16" s="16">
        <f>SUM(X29*X16,Y29*Y16,Z29*Z16,AA29*AA16,AB29*AB16,AC29*AC16,AD29*AD16,AE29*AE16,AF29*AF16,AG29*AG16,AH29*AH16,AL16*AL29)/AM29</f>
        <v>3.8130499086340803</v>
      </c>
      <c r="AN16" s="29">
        <v>3</v>
      </c>
      <c r="AO16" s="186" t="s">
        <v>20</v>
      </c>
      <c r="AP16" s="186"/>
      <c r="AQ16" s="186"/>
      <c r="AR16" s="186"/>
      <c r="AS16" s="2">
        <v>2.3</v>
      </c>
      <c r="AT16" s="2">
        <v>2.95</v>
      </c>
      <c r="AU16" s="2">
        <f>SUM(AT29*AT16,AS16*AS29)/AU29</f>
        <v>2.627703951929743</v>
      </c>
      <c r="AV16" s="2">
        <v>4</v>
      </c>
      <c r="AW16" s="2">
        <v>0</v>
      </c>
      <c r="AX16" s="2">
        <v>2.17</v>
      </c>
      <c r="AY16" s="2">
        <v>2.3</v>
      </c>
      <c r="AZ16" s="2">
        <f>SUM(AX16*AX29,AY29*AY16)/AZ29</f>
        <v>2.2403327406654814</v>
      </c>
      <c r="BA16" s="2">
        <v>2.3</v>
      </c>
      <c r="BB16" s="2">
        <v>2.3</v>
      </c>
      <c r="BC16" s="2">
        <v>2.3</v>
      </c>
      <c r="BD16" s="2">
        <v>2.3</v>
      </c>
      <c r="BE16" s="2">
        <v>2.3</v>
      </c>
      <c r="BF16" s="2">
        <v>2.3</v>
      </c>
      <c r="BG16" s="2">
        <v>2.3</v>
      </c>
      <c r="BH16" s="2">
        <v>2.3</v>
      </c>
      <c r="BI16" s="2">
        <v>2.3</v>
      </c>
      <c r="BJ16" s="16">
        <f>SUM(AU16*AU29,AV16*AV29,AW16*AW29,AZ16*AZ29,BI16*BI29)/BJ29</f>
        <v>2.3129275631773365</v>
      </c>
      <c r="BK16" s="29">
        <v>3</v>
      </c>
      <c r="BL16" s="186" t="s">
        <v>20</v>
      </c>
      <c r="BM16" s="186"/>
      <c r="BN16" s="186"/>
      <c r="BO16" s="186"/>
      <c r="BP16" s="2">
        <v>4</v>
      </c>
      <c r="BQ16" s="2">
        <v>2.17</v>
      </c>
      <c r="BR16" s="2">
        <v>2.17</v>
      </c>
      <c r="BS16" s="2">
        <v>4</v>
      </c>
      <c r="BT16" s="2">
        <v>2.3</v>
      </c>
      <c r="BU16" s="2">
        <v>2.3</v>
      </c>
      <c r="BV16" s="16">
        <f>SUM(BS16*BS29,BT16*BT29,BU16*BU29)/BV29</f>
        <v>2.7316538505681165</v>
      </c>
      <c r="BW16" s="2">
        <v>1.52</v>
      </c>
      <c r="BX16" s="2">
        <v>4</v>
      </c>
      <c r="BY16" s="2">
        <v>4</v>
      </c>
      <c r="BZ16" s="2">
        <v>4</v>
      </c>
      <c r="CA16" s="2">
        <v>4</v>
      </c>
      <c r="CB16" s="16">
        <f>SUM(BW16*BW29,BX16*BX29,BY16*BY29,BZ16*BZ29,CA16*CA29)/CB29</f>
        <v>3.433210858239649</v>
      </c>
      <c r="CC16" s="16">
        <f>SUM(BP16*BP29,BR16*BR29,BV16*BV29,CB16*CB29)/CC29</f>
        <v>3.0398801069020704</v>
      </c>
      <c r="CD16" s="29">
        <v>3</v>
      </c>
      <c r="CE16" s="186" t="s">
        <v>20</v>
      </c>
      <c r="CF16" s="186"/>
      <c r="CG16" s="186"/>
      <c r="CH16" s="186"/>
      <c r="CI16" s="2">
        <v>0</v>
      </c>
      <c r="CJ16" s="2">
        <v>2.3</v>
      </c>
      <c r="CK16" s="2">
        <v>0</v>
      </c>
      <c r="CL16" s="2">
        <v>0</v>
      </c>
      <c r="CM16" s="2">
        <f>SUM(CK16*CK29,CL16*CL29)/CM29</f>
        <v>0</v>
      </c>
      <c r="CN16" s="2">
        <v>2.17</v>
      </c>
      <c r="CO16" s="2">
        <v>2.3</v>
      </c>
      <c r="CP16" s="2">
        <v>0</v>
      </c>
      <c r="CQ16" s="2">
        <v>2.3</v>
      </c>
      <c r="CR16" s="2">
        <v>4.16</v>
      </c>
      <c r="CS16" s="16">
        <f>SUM(CN16*CN29,CO16*CO29,CP16*CP29,CQ16*CQ29,CR16*CR29)/CS29</f>
        <v>2.3625113384664065</v>
      </c>
      <c r="CT16" s="16">
        <f>SUM(CI16*CI29,CJ16*CJ29,CM16*CM29,CS16*CS29)/CT29</f>
        <v>2.0901597712106765</v>
      </c>
      <c r="CU16" s="29">
        <v>3</v>
      </c>
      <c r="CV16" s="186" t="s">
        <v>20</v>
      </c>
      <c r="CW16" s="186"/>
      <c r="CX16" s="186"/>
      <c r="CY16" s="186"/>
      <c r="CZ16" s="2">
        <v>2.3</v>
      </c>
      <c r="DA16" s="2">
        <v>2.3</v>
      </c>
      <c r="DB16" s="2">
        <v>2.17</v>
      </c>
      <c r="DC16" s="2">
        <v>2.17</v>
      </c>
      <c r="DD16" s="2">
        <v>2.17</v>
      </c>
      <c r="DE16" s="2">
        <v>0</v>
      </c>
      <c r="DF16" s="2">
        <v>0</v>
      </c>
      <c r="DG16" s="2">
        <v>2.17</v>
      </c>
      <c r="DH16" s="2">
        <v>0</v>
      </c>
      <c r="DI16" s="2">
        <v>2.17</v>
      </c>
      <c r="DJ16" s="2">
        <v>2.17</v>
      </c>
      <c r="DK16" s="2">
        <v>2.17</v>
      </c>
      <c r="DL16" s="2">
        <v>2.17</v>
      </c>
      <c r="DM16" s="2">
        <f>SUM(CZ16*CZ29,DA16*DA29,DB16*DB29,DC16*DC29,DD16*DD29,DE16*DE29,DF16*DF29,DG16*DG29,DH16*DH29,DI16*DI29,DJ16*DJ29,DK16*DK29,DL16*DL29)/DM29</f>
        <v>1.9422544517863145</v>
      </c>
      <c r="DN16" s="29">
        <v>3</v>
      </c>
      <c r="DO16" s="186" t="s">
        <v>20</v>
      </c>
      <c r="DP16" s="186"/>
      <c r="DQ16" s="186"/>
      <c r="DR16" s="186"/>
      <c r="DS16" s="2">
        <v>2.17</v>
      </c>
      <c r="DT16" s="2">
        <v>2.3</v>
      </c>
      <c r="DU16" s="2">
        <v>0</v>
      </c>
      <c r="DV16" s="2">
        <v>0</v>
      </c>
      <c r="DW16" s="2">
        <v>2.17</v>
      </c>
      <c r="DX16" s="2">
        <v>2.17</v>
      </c>
      <c r="DY16" s="2">
        <v>2.17</v>
      </c>
      <c r="DZ16" s="2">
        <f>SUM(DS16*DS29,DT16*DT29,DU16*DU29,DV16*DV29,DW16*DW29,DX16*DX29,DY16*DY29)/DZ29</f>
        <v>1.790639925805704</v>
      </c>
      <c r="EA16" s="2">
        <v>4</v>
      </c>
      <c r="EB16" s="2">
        <v>4</v>
      </c>
      <c r="EC16" s="2">
        <v>4</v>
      </c>
      <c r="ED16" s="16">
        <f>SUM(DZ16*DZ29,EC16*EC29)/ED29</f>
        <v>2.383276213098066</v>
      </c>
      <c r="EE16" s="29">
        <v>3</v>
      </c>
      <c r="EF16" s="186" t="s">
        <v>20</v>
      </c>
      <c r="EG16" s="186"/>
      <c r="EH16" s="186"/>
      <c r="EI16" s="186"/>
      <c r="EJ16" s="2">
        <v>2.3</v>
      </c>
      <c r="EK16" s="2">
        <v>2.3</v>
      </c>
      <c r="EL16" s="2">
        <v>2.3</v>
      </c>
      <c r="EM16" s="2">
        <v>2.3</v>
      </c>
      <c r="EN16" s="2">
        <v>2.3</v>
      </c>
      <c r="EO16" s="2">
        <v>2.3</v>
      </c>
      <c r="EP16" s="2">
        <v>2.3</v>
      </c>
      <c r="EQ16" s="2">
        <v>2.3</v>
      </c>
      <c r="ER16" s="2">
        <v>2.3</v>
      </c>
      <c r="ES16" s="2">
        <v>2.17</v>
      </c>
      <c r="ET16" s="2">
        <v>2.17</v>
      </c>
      <c r="EU16" s="2">
        <v>2.17</v>
      </c>
      <c r="EV16" s="16">
        <f>SUM(ER16*ER29,ES16*ES29,ET16*ET29,EU16*EU29)/EV29</f>
        <v>2.286268248175183</v>
      </c>
      <c r="EW16" s="29">
        <v>3</v>
      </c>
      <c r="EX16" s="186" t="s">
        <v>20</v>
      </c>
      <c r="EY16" s="186"/>
      <c r="EZ16" s="186"/>
      <c r="FA16" s="186"/>
      <c r="FB16" s="2">
        <v>2.17</v>
      </c>
      <c r="FC16" s="2">
        <v>2.17</v>
      </c>
      <c r="FD16" s="2">
        <v>2.17</v>
      </c>
      <c r="FE16" s="2">
        <v>2.17</v>
      </c>
      <c r="FF16" s="2">
        <v>2.17</v>
      </c>
      <c r="FG16" s="2">
        <v>2.17</v>
      </c>
      <c r="FH16" s="2">
        <v>2.17</v>
      </c>
      <c r="FI16" s="2">
        <v>4</v>
      </c>
      <c r="FJ16" s="2">
        <v>4</v>
      </c>
      <c r="FK16" s="2">
        <f>SUM(FI16*FI29,FJ16*FJ29)/FK29</f>
        <v>4</v>
      </c>
      <c r="FL16" s="2">
        <v>2.3</v>
      </c>
      <c r="FM16" s="16">
        <f>SUM(FH16*FH29,FK16*FK29,FL16*FL29)/FM29</f>
        <v>2.8384251101321585</v>
      </c>
      <c r="FN16" s="98">
        <f>SUM(FM16*FM29,EV16*EV29,ED16*ED29,DM16*DM29,CT16*CT29,CC16*CC29,BJ16*BJ29,AM16*AM29,R16*R29)/FN29</f>
        <v>2.5465679684332394</v>
      </c>
    </row>
    <row r="17" spans="1:170" ht="23.25" customHeight="1">
      <c r="A17" s="29">
        <v>4</v>
      </c>
      <c r="B17" s="186" t="s">
        <v>3</v>
      </c>
      <c r="C17" s="186"/>
      <c r="D17" s="186"/>
      <c r="E17" s="186"/>
      <c r="F17" s="2">
        <f aca="true" t="shared" si="11" ref="F17:R17">SUM(F19:F22)</f>
        <v>2.15</v>
      </c>
      <c r="G17" s="2">
        <f t="shared" si="11"/>
        <v>2.15</v>
      </c>
      <c r="H17" s="2">
        <f t="shared" si="11"/>
        <v>2.15</v>
      </c>
      <c r="I17" s="2">
        <f t="shared" si="11"/>
        <v>2.51</v>
      </c>
      <c r="J17" s="2">
        <f t="shared" si="11"/>
        <v>2.15</v>
      </c>
      <c r="K17" s="2">
        <f t="shared" si="11"/>
        <v>0</v>
      </c>
      <c r="L17" s="2">
        <f t="shared" si="11"/>
        <v>2.51</v>
      </c>
      <c r="M17" s="2">
        <f t="shared" si="11"/>
        <v>2.4699999999999998</v>
      </c>
      <c r="N17" s="2">
        <f t="shared" si="11"/>
        <v>2.75</v>
      </c>
      <c r="O17" s="2">
        <f t="shared" si="11"/>
        <v>2.75</v>
      </c>
      <c r="P17" s="2">
        <f t="shared" si="11"/>
        <v>2.75</v>
      </c>
      <c r="Q17" s="2">
        <f t="shared" si="11"/>
        <v>2.75</v>
      </c>
      <c r="R17" s="2">
        <f t="shared" si="11"/>
        <v>2.4153971181556195</v>
      </c>
      <c r="S17" s="29">
        <v>4</v>
      </c>
      <c r="T17" s="186" t="s">
        <v>3</v>
      </c>
      <c r="U17" s="186"/>
      <c r="V17" s="186"/>
      <c r="W17" s="186"/>
      <c r="X17" s="2">
        <f aca="true" t="shared" si="12" ref="X17:AF17">SUM(X19:X22)</f>
        <v>2.75</v>
      </c>
      <c r="Y17" s="2">
        <f t="shared" si="12"/>
        <v>2.75</v>
      </c>
      <c r="Z17" s="2">
        <f t="shared" si="12"/>
        <v>2.75</v>
      </c>
      <c r="AA17" s="2">
        <f t="shared" si="12"/>
        <v>2.75</v>
      </c>
      <c r="AB17" s="2">
        <f t="shared" si="12"/>
        <v>2.75</v>
      </c>
      <c r="AC17" s="2">
        <f t="shared" si="12"/>
        <v>2.75</v>
      </c>
      <c r="AD17" s="2">
        <f t="shared" si="12"/>
        <v>2.75</v>
      </c>
      <c r="AE17" s="2">
        <f t="shared" si="12"/>
        <v>2.75</v>
      </c>
      <c r="AF17" s="2">
        <f t="shared" si="12"/>
        <v>2.75</v>
      </c>
      <c r="AG17" s="2">
        <f aca="true" t="shared" si="13" ref="AG17:AM17">SUM(AG19:AG22)</f>
        <v>2.75</v>
      </c>
      <c r="AH17" s="2">
        <f t="shared" si="13"/>
        <v>2.75</v>
      </c>
      <c r="AI17" s="2">
        <f t="shared" si="13"/>
        <v>2.75</v>
      </c>
      <c r="AJ17" s="2">
        <f t="shared" si="13"/>
        <v>2.3899999999999997</v>
      </c>
      <c r="AK17" s="2">
        <f t="shared" si="13"/>
        <v>2.51</v>
      </c>
      <c r="AL17" s="2">
        <f t="shared" si="13"/>
        <v>2.4262512664640323</v>
      </c>
      <c r="AM17" s="2">
        <f t="shared" si="13"/>
        <v>2.6405185015989034</v>
      </c>
      <c r="AN17" s="29">
        <v>4</v>
      </c>
      <c r="AO17" s="186" t="s">
        <v>3</v>
      </c>
      <c r="AP17" s="186"/>
      <c r="AQ17" s="186"/>
      <c r="AR17" s="186"/>
      <c r="AS17" s="2">
        <f>SUM(AS19:AS22)</f>
        <v>2.75</v>
      </c>
      <c r="AT17" s="2">
        <f>SUM(AT19:AT22)</f>
        <v>2.75</v>
      </c>
      <c r="AU17" s="2">
        <f>SUM(AU19:AU22)</f>
        <v>2.75</v>
      </c>
      <c r="AV17" s="2">
        <f aca="true" t="shared" si="14" ref="AV17:BH17">SUM(AV19:AV22)</f>
        <v>2.15</v>
      </c>
      <c r="AW17" s="2">
        <f t="shared" si="14"/>
        <v>2.15</v>
      </c>
      <c r="AX17" s="2">
        <f>SUM(AX19:AX22)</f>
        <v>2.51</v>
      </c>
      <c r="AY17" s="2">
        <f>SUM(AY19:AY22)</f>
        <v>2.75</v>
      </c>
      <c r="AZ17" s="2">
        <f t="shared" si="14"/>
        <v>2.6398450596901193</v>
      </c>
      <c r="BA17" s="2">
        <f t="shared" si="14"/>
        <v>2.75</v>
      </c>
      <c r="BB17" s="2">
        <f t="shared" si="14"/>
        <v>2.75</v>
      </c>
      <c r="BC17" s="2">
        <f t="shared" si="14"/>
        <v>2.75</v>
      </c>
      <c r="BD17" s="2">
        <f t="shared" si="14"/>
        <v>2.75</v>
      </c>
      <c r="BE17" s="2">
        <f t="shared" si="14"/>
        <v>2.75</v>
      </c>
      <c r="BF17" s="2">
        <f t="shared" si="14"/>
        <v>2.75</v>
      </c>
      <c r="BG17" s="2">
        <f t="shared" si="14"/>
        <v>2.75</v>
      </c>
      <c r="BH17" s="2">
        <f t="shared" si="14"/>
        <v>2.75</v>
      </c>
      <c r="BI17" s="2">
        <f>SUM(BI19:BI22)</f>
        <v>2.75</v>
      </c>
      <c r="BJ17" s="2">
        <f>SUM(BJ19:BJ22)</f>
        <v>2.692978202901387</v>
      </c>
      <c r="BK17" s="29">
        <v>4</v>
      </c>
      <c r="BL17" s="186" t="s">
        <v>3</v>
      </c>
      <c r="BM17" s="186"/>
      <c r="BN17" s="186"/>
      <c r="BO17" s="186"/>
      <c r="BP17" s="2">
        <f aca="true" t="shared" si="15" ref="BP17:CC17">SUM(BP19:BP22)</f>
        <v>2.3899999999999997</v>
      </c>
      <c r="BQ17" s="2">
        <f>SUM(BQ19:BQ22)</f>
        <v>2.51</v>
      </c>
      <c r="BR17" s="2">
        <f t="shared" si="15"/>
        <v>2.51</v>
      </c>
      <c r="BS17" s="2">
        <f t="shared" si="15"/>
        <v>4.09</v>
      </c>
      <c r="BT17" s="2">
        <f>SUM(BT19:BT22)</f>
        <v>2.51</v>
      </c>
      <c r="BU17" s="2">
        <f>SUM(BU19:BU22)</f>
        <v>2.75</v>
      </c>
      <c r="BV17" s="2">
        <f t="shared" si="15"/>
        <v>2.6720151092687736</v>
      </c>
      <c r="BW17" s="2">
        <f t="shared" si="15"/>
        <v>2.51</v>
      </c>
      <c r="BX17" s="2">
        <f t="shared" si="15"/>
        <v>2.15</v>
      </c>
      <c r="BY17" s="2">
        <f t="shared" si="15"/>
        <v>2.51</v>
      </c>
      <c r="BZ17" s="2">
        <f t="shared" si="15"/>
        <v>2.15</v>
      </c>
      <c r="CA17" s="2">
        <f t="shared" si="15"/>
        <v>2.51</v>
      </c>
      <c r="CB17" s="2">
        <f t="shared" si="15"/>
        <v>2.350778722237455</v>
      </c>
      <c r="CC17" s="2">
        <f t="shared" si="15"/>
        <v>2.5464055548381794</v>
      </c>
      <c r="CD17" s="29">
        <v>4</v>
      </c>
      <c r="CE17" s="186" t="s">
        <v>3</v>
      </c>
      <c r="CF17" s="186"/>
      <c r="CG17" s="186"/>
      <c r="CH17" s="186"/>
      <c r="CI17" s="2">
        <f>SUM(CI19:CI22)</f>
        <v>2.51</v>
      </c>
      <c r="CJ17" s="2">
        <f>SUM(CJ19:CJ22)</f>
        <v>2.75</v>
      </c>
      <c r="CK17" s="2">
        <f>SUM(CK19:CK22)</f>
        <v>2.51</v>
      </c>
      <c r="CL17" s="2">
        <f>SUM(CL19:CL22)</f>
        <v>2.51</v>
      </c>
      <c r="CM17" s="2">
        <f aca="true" t="shared" si="16" ref="CM17:CT17">SUM(CM19:CM22)</f>
        <v>2.51</v>
      </c>
      <c r="CN17" s="2">
        <f t="shared" si="16"/>
        <v>2.51</v>
      </c>
      <c r="CO17" s="2">
        <f>SUM(CO19:CO22)</f>
        <v>2.75</v>
      </c>
      <c r="CP17" s="2">
        <f>SUM(CP19:CP22)</f>
        <v>0.69</v>
      </c>
      <c r="CQ17" s="2">
        <f>SUM(CQ19:CQ22)</f>
        <v>2.51</v>
      </c>
      <c r="CR17" s="2">
        <f>SUM(CR19:CR22)</f>
        <v>2.51</v>
      </c>
      <c r="CS17" s="2">
        <f t="shared" si="16"/>
        <v>2.055589072882607</v>
      </c>
      <c r="CT17" s="2">
        <f t="shared" si="16"/>
        <v>2.22129304099142</v>
      </c>
      <c r="CU17" s="29">
        <v>4</v>
      </c>
      <c r="CV17" s="186" t="s">
        <v>3</v>
      </c>
      <c r="CW17" s="186"/>
      <c r="CX17" s="186"/>
      <c r="CY17" s="186"/>
      <c r="CZ17" s="2">
        <f>SUM(CZ19:CZ22)</f>
        <v>2.51</v>
      </c>
      <c r="DA17" s="2">
        <f>SUM(DA19:DA22)</f>
        <v>2.51</v>
      </c>
      <c r="DB17" s="2">
        <f>SUM(DB19:DB22)</f>
        <v>2.51</v>
      </c>
      <c r="DC17" s="2">
        <f>SUM(DC19:DC22)</f>
        <v>2.51</v>
      </c>
      <c r="DD17" s="2">
        <f aca="true" t="shared" si="17" ref="DD17:DM17">SUM(DD19:DD22)</f>
        <v>2.51</v>
      </c>
      <c r="DE17" s="2">
        <f t="shared" si="17"/>
        <v>2.51</v>
      </c>
      <c r="DF17" s="2">
        <f t="shared" si="17"/>
        <v>2.51</v>
      </c>
      <c r="DG17" s="2">
        <f t="shared" si="17"/>
        <v>2.51</v>
      </c>
      <c r="DH17" s="2">
        <f t="shared" si="17"/>
        <v>2.51</v>
      </c>
      <c r="DI17" s="2">
        <f t="shared" si="17"/>
        <v>2.51</v>
      </c>
      <c r="DJ17" s="2">
        <f t="shared" si="17"/>
        <v>2.51</v>
      </c>
      <c r="DK17" s="2">
        <f t="shared" si="17"/>
        <v>2.51</v>
      </c>
      <c r="DL17" s="2">
        <f t="shared" si="17"/>
        <v>2.51</v>
      </c>
      <c r="DM17" s="2">
        <f t="shared" si="17"/>
        <v>2.51</v>
      </c>
      <c r="DN17" s="29">
        <v>4</v>
      </c>
      <c r="DO17" s="186" t="s">
        <v>3</v>
      </c>
      <c r="DP17" s="186"/>
      <c r="DQ17" s="186"/>
      <c r="DR17" s="186"/>
      <c r="DS17" s="2">
        <f>SUM(DS19:DS22)</f>
        <v>2.51</v>
      </c>
      <c r="DT17" s="2">
        <f aca="true" t="shared" si="18" ref="DT17:ED17">SUM(DT19:DT22)</f>
        <v>2.51</v>
      </c>
      <c r="DU17" s="2">
        <f t="shared" si="18"/>
        <v>2.51</v>
      </c>
      <c r="DV17" s="2">
        <f>SUM(DV19:DV22)</f>
        <v>2.51</v>
      </c>
      <c r="DW17" s="2">
        <f>SUM(DW19:DW22)</f>
        <v>2.51</v>
      </c>
      <c r="DX17" s="2">
        <f>SUM(DX19:DX22)</f>
        <v>2.51</v>
      </c>
      <c r="DY17" s="2">
        <f>SUM(DY19:DY22)</f>
        <v>2.51</v>
      </c>
      <c r="DZ17" s="2">
        <f t="shared" si="18"/>
        <v>2.51</v>
      </c>
      <c r="EA17" s="2">
        <f t="shared" si="18"/>
        <v>2.75</v>
      </c>
      <c r="EB17" s="2">
        <f>SUM(EB19:EB22)</f>
        <v>2.75</v>
      </c>
      <c r="EC17" s="2">
        <f t="shared" si="18"/>
        <v>2.75</v>
      </c>
      <c r="ED17" s="2">
        <f t="shared" si="18"/>
        <v>2.574377332880896</v>
      </c>
      <c r="EE17" s="29">
        <v>4</v>
      </c>
      <c r="EF17" s="186" t="s">
        <v>3</v>
      </c>
      <c r="EG17" s="186"/>
      <c r="EH17" s="186"/>
      <c r="EI17" s="186"/>
      <c r="EJ17" s="2">
        <f>SUM(EJ19:EJ22)</f>
        <v>2.75</v>
      </c>
      <c r="EK17" s="2">
        <f aca="true" t="shared" si="19" ref="EK17:EQ17">SUM(EK19:EK22)</f>
        <v>2.75</v>
      </c>
      <c r="EL17" s="2">
        <f t="shared" si="19"/>
        <v>2.75</v>
      </c>
      <c r="EM17" s="2">
        <f t="shared" si="19"/>
        <v>2.75</v>
      </c>
      <c r="EN17" s="2">
        <f t="shared" si="19"/>
        <v>2.75</v>
      </c>
      <c r="EO17" s="2">
        <f t="shared" si="19"/>
        <v>2.75</v>
      </c>
      <c r="EP17" s="2">
        <f t="shared" si="19"/>
        <v>2.75</v>
      </c>
      <c r="EQ17" s="2">
        <f t="shared" si="19"/>
        <v>2.75</v>
      </c>
      <c r="ER17" s="2">
        <f>SUM(ER19:ER22)</f>
        <v>2.75</v>
      </c>
      <c r="ES17" s="2">
        <f>SUM(ES19:ES22)</f>
        <v>2.75</v>
      </c>
      <c r="ET17" s="2">
        <f>SUM(ET19:ET22)</f>
        <v>2.75</v>
      </c>
      <c r="EU17" s="2">
        <f>SUM(EU19:EU22)</f>
        <v>2.75</v>
      </c>
      <c r="EV17" s="2">
        <f>SUM(EV19:EV22)</f>
        <v>2.75</v>
      </c>
      <c r="EW17" s="29">
        <v>4</v>
      </c>
      <c r="EX17" s="186" t="s">
        <v>3</v>
      </c>
      <c r="EY17" s="186"/>
      <c r="EZ17" s="186"/>
      <c r="FA17" s="186"/>
      <c r="FB17" s="2">
        <f aca="true" t="shared" si="20" ref="FB17:FG17">SUM(FB19:FB22)</f>
        <v>2.75</v>
      </c>
      <c r="FC17" s="2">
        <f t="shared" si="20"/>
        <v>2.75</v>
      </c>
      <c r="FD17" s="2">
        <f t="shared" si="20"/>
        <v>2.75</v>
      </c>
      <c r="FE17" s="2">
        <f t="shared" si="20"/>
        <v>2.75</v>
      </c>
      <c r="FF17" s="2">
        <f t="shared" si="20"/>
        <v>2.51</v>
      </c>
      <c r="FG17" s="2">
        <f t="shared" si="20"/>
        <v>2.51</v>
      </c>
      <c r="FH17" s="2">
        <f>SUM(FH19:FH22)</f>
        <v>2.6474261757200144</v>
      </c>
      <c r="FI17" s="2">
        <f>SUM(FI19:FI22)</f>
        <v>2.3899999999999997</v>
      </c>
      <c r="FJ17" s="2">
        <f>SUM(FJ19:FJ22)</f>
        <v>2.3899999999999997</v>
      </c>
      <c r="FK17" s="2">
        <f>SUM(FK19:FK22)</f>
        <v>2.3899999999999997</v>
      </c>
      <c r="FL17" s="2">
        <f>SUM(FL19:FL22)</f>
        <v>2.75</v>
      </c>
      <c r="FM17" s="16">
        <f>SUM(FH17*FH29,FK17*FK29,FL17*FL29)/FM29</f>
        <v>2.592310327949094</v>
      </c>
      <c r="FN17" s="98">
        <f>SUM(FM17*FM29,EV17*EV29,ED17*ED29,DM17*DM29,CT17*CT29,CC17*CC29,BJ17*BJ29,AM17*AM29,R17*R29)/FN29</f>
        <v>2.569152658197318</v>
      </c>
    </row>
    <row r="18" spans="1:170" ht="12.75" customHeight="1">
      <c r="A18" s="29"/>
      <c r="B18" s="262" t="s">
        <v>0</v>
      </c>
      <c r="C18" s="262"/>
      <c r="D18" s="262"/>
      <c r="E18" s="26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9"/>
      <c r="T18" s="262" t="s">
        <v>0</v>
      </c>
      <c r="U18" s="262"/>
      <c r="V18" s="262"/>
      <c r="W18" s="26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9"/>
      <c r="AO18" s="262" t="s">
        <v>0</v>
      </c>
      <c r="AP18" s="262"/>
      <c r="AQ18" s="262"/>
      <c r="AR18" s="262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29"/>
      <c r="BL18" s="262" t="s">
        <v>0</v>
      </c>
      <c r="BM18" s="262"/>
      <c r="BN18" s="262"/>
      <c r="BO18" s="262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29"/>
      <c r="CE18" s="262" t="s">
        <v>0</v>
      </c>
      <c r="CF18" s="262"/>
      <c r="CG18" s="262"/>
      <c r="CH18" s="262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29"/>
      <c r="CV18" s="262" t="s">
        <v>0</v>
      </c>
      <c r="CW18" s="262"/>
      <c r="CX18" s="262"/>
      <c r="CY18" s="262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29"/>
      <c r="DO18" s="262" t="s">
        <v>0</v>
      </c>
      <c r="DP18" s="262"/>
      <c r="DQ18" s="262"/>
      <c r="DR18" s="262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29"/>
      <c r="EF18" s="262" t="s">
        <v>0</v>
      </c>
      <c r="EG18" s="262"/>
      <c r="EH18" s="262"/>
      <c r="EI18" s="262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29"/>
      <c r="EX18" s="262" t="s">
        <v>0</v>
      </c>
      <c r="EY18" s="262"/>
      <c r="EZ18" s="262"/>
      <c r="FA18" s="262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88"/>
    </row>
    <row r="19" spans="1:170" ht="12.75" customHeight="1">
      <c r="A19" s="29"/>
      <c r="B19" s="223" t="s">
        <v>4</v>
      </c>
      <c r="C19" s="223"/>
      <c r="D19" s="223"/>
      <c r="E19" s="223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0.24</v>
      </c>
      <c r="O19" s="10">
        <v>0.24</v>
      </c>
      <c r="P19" s="10">
        <v>0.24</v>
      </c>
      <c r="Q19" s="10">
        <v>0.24</v>
      </c>
      <c r="R19" s="7">
        <f>SUM(G19*G29,H19*H29,J19*J29,K19*K29,M19*M29,N19*N29,O19*O29,P19*P29,Q19*Q29)/R29</f>
        <v>0.09566801152737753</v>
      </c>
      <c r="S19" s="29"/>
      <c r="T19" s="223" t="s">
        <v>4</v>
      </c>
      <c r="U19" s="223"/>
      <c r="V19" s="223"/>
      <c r="W19" s="223"/>
      <c r="X19" s="10">
        <v>0.24</v>
      </c>
      <c r="Y19" s="10">
        <v>0.24</v>
      </c>
      <c r="Z19" s="10">
        <v>0.24</v>
      </c>
      <c r="AA19" s="10">
        <v>0.24</v>
      </c>
      <c r="AB19" s="10">
        <v>0.24</v>
      </c>
      <c r="AC19" s="10">
        <v>0.24</v>
      </c>
      <c r="AD19" s="10">
        <v>0.24</v>
      </c>
      <c r="AE19" s="10">
        <v>0.24</v>
      </c>
      <c r="AF19" s="10">
        <v>0.24</v>
      </c>
      <c r="AG19" s="10">
        <v>0.24</v>
      </c>
      <c r="AH19" s="10">
        <v>0.24</v>
      </c>
      <c r="AI19" s="10">
        <v>0.24</v>
      </c>
      <c r="AJ19" s="10">
        <v>0.24</v>
      </c>
      <c r="AK19" s="10">
        <v>0</v>
      </c>
      <c r="AL19" s="10">
        <f>SUM(AJ19*AJ29,AK19*AK29)/AL29</f>
        <v>0.16749746707193514</v>
      </c>
      <c r="AM19" s="7">
        <f>SUM(X29*X19,Y29*Y19,Z29*Z19,AA29*AA19,AB29*AB19,AC29*AC19,AD29*AD19,AE29*AE19,AF29*AF19,AG29*AG19,AH29*AH19,AL19*AL29)/AM29</f>
        <v>0.215481955230699</v>
      </c>
      <c r="AN19" s="29"/>
      <c r="AO19" s="223" t="s">
        <v>4</v>
      </c>
      <c r="AP19" s="223"/>
      <c r="AQ19" s="223"/>
      <c r="AR19" s="223"/>
      <c r="AS19" s="10">
        <v>0.24</v>
      </c>
      <c r="AT19" s="10">
        <v>0.24</v>
      </c>
      <c r="AU19" s="10">
        <v>0.24</v>
      </c>
      <c r="AV19" s="10">
        <v>0</v>
      </c>
      <c r="AW19" s="10">
        <v>0</v>
      </c>
      <c r="AX19" s="10">
        <v>0</v>
      </c>
      <c r="AY19" s="10">
        <v>0.24</v>
      </c>
      <c r="AZ19" s="10">
        <f>SUM(AX19*AX29,AY29*AY19)/AZ29</f>
        <v>0.1298450596901194</v>
      </c>
      <c r="BA19" s="10">
        <v>0.24</v>
      </c>
      <c r="BB19" s="10">
        <v>0.24</v>
      </c>
      <c r="BC19" s="10">
        <v>0.24</v>
      </c>
      <c r="BD19" s="10">
        <v>0.24</v>
      </c>
      <c r="BE19" s="10">
        <v>0.24</v>
      </c>
      <c r="BF19" s="10">
        <v>0.24</v>
      </c>
      <c r="BG19" s="10">
        <v>0.24</v>
      </c>
      <c r="BH19" s="10">
        <v>0.24</v>
      </c>
      <c r="BI19" s="10">
        <v>0.24</v>
      </c>
      <c r="BJ19" s="7">
        <f>SUM(AU19*AU29,AV19*AV29,AW19*AW29,AZ19*AZ29,BI19*BI29)/BJ29</f>
        <v>0.2108256476747315</v>
      </c>
      <c r="BK19" s="29"/>
      <c r="BL19" s="223" t="s">
        <v>4</v>
      </c>
      <c r="BM19" s="223"/>
      <c r="BN19" s="223"/>
      <c r="BO19" s="223"/>
      <c r="BP19" s="10">
        <v>0.24</v>
      </c>
      <c r="BQ19" s="10">
        <v>0</v>
      </c>
      <c r="BR19" s="10">
        <v>0</v>
      </c>
      <c r="BS19" s="10">
        <v>0.24</v>
      </c>
      <c r="BT19" s="10">
        <v>0</v>
      </c>
      <c r="BU19" s="10">
        <v>0.24</v>
      </c>
      <c r="BV19" s="7">
        <f>SUM(BS19*BS29,BT19*BT29,BU19*BU29)/BV29</f>
        <v>0.16201510926877347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7">
        <f>SUM(BP19*BP29,BR19*BR29,BV19*BV29,CB19*CB29)/CC29</f>
        <v>0.1180095554486013</v>
      </c>
      <c r="CD19" s="29"/>
      <c r="CE19" s="223" t="s">
        <v>4</v>
      </c>
      <c r="CF19" s="223"/>
      <c r="CG19" s="223"/>
      <c r="CH19" s="223"/>
      <c r="CI19" s="10">
        <v>0</v>
      </c>
      <c r="CJ19" s="10">
        <v>0.24</v>
      </c>
      <c r="CK19" s="10">
        <v>0</v>
      </c>
      <c r="CL19" s="10">
        <v>0</v>
      </c>
      <c r="CM19" s="10">
        <v>0</v>
      </c>
      <c r="CN19" s="10">
        <v>0</v>
      </c>
      <c r="CO19" s="10">
        <v>0.24</v>
      </c>
      <c r="CP19" s="10">
        <v>0</v>
      </c>
      <c r="CQ19" s="10">
        <v>0</v>
      </c>
      <c r="CR19" s="10">
        <v>0</v>
      </c>
      <c r="CS19" s="7">
        <f>SUM(CN19*CN29,CO19*CO29,CP19*CP29,CQ19*CQ29,CR19*CR29)/CS29</f>
        <v>0.04421052631578947</v>
      </c>
      <c r="CT19" s="7">
        <f>SUM(CI19*CI29,CJ19*CJ29,CM19*CM29,CS19*CS29)/CT29</f>
        <v>0.07182154432793135</v>
      </c>
      <c r="CU19" s="29"/>
      <c r="CV19" s="223" t="s">
        <v>4</v>
      </c>
      <c r="CW19" s="223"/>
      <c r="CX19" s="223"/>
      <c r="CY19" s="223"/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29"/>
      <c r="DO19" s="223" t="s">
        <v>4</v>
      </c>
      <c r="DP19" s="223"/>
      <c r="DQ19" s="223"/>
      <c r="DR19" s="223"/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0.24</v>
      </c>
      <c r="EB19" s="10">
        <v>0.24</v>
      </c>
      <c r="EC19" s="10">
        <v>0.24</v>
      </c>
      <c r="ED19" s="7">
        <f>SUM(DZ19*DZ29,EC19*EC29)/ED29</f>
        <v>0.06437733288089582</v>
      </c>
      <c r="EE19" s="29"/>
      <c r="EF19" s="223" t="s">
        <v>4</v>
      </c>
      <c r="EG19" s="223"/>
      <c r="EH19" s="223"/>
      <c r="EI19" s="223"/>
      <c r="EJ19" s="10">
        <v>0.24</v>
      </c>
      <c r="EK19" s="10">
        <v>0.24</v>
      </c>
      <c r="EL19" s="10">
        <v>0.24</v>
      </c>
      <c r="EM19" s="10">
        <v>0.24</v>
      </c>
      <c r="EN19" s="10">
        <v>0.24</v>
      </c>
      <c r="EO19" s="10">
        <v>0.24</v>
      </c>
      <c r="EP19" s="10">
        <v>0.24</v>
      </c>
      <c r="EQ19" s="10">
        <v>0.24</v>
      </c>
      <c r="ER19" s="10">
        <f>SUM(EJ19*EJ29,EK19*EK29,EL19*EL29,EM19*EM29,EN19*EN29,EO19*EO29,EP19*EP29,EQ19*EQ29)/ER29</f>
        <v>0.24</v>
      </c>
      <c r="ES19" s="10">
        <v>0.24</v>
      </c>
      <c r="ET19" s="10">
        <v>0.24</v>
      </c>
      <c r="EU19" s="10">
        <v>0.24</v>
      </c>
      <c r="EV19" s="7">
        <f>SUM(ER19*ER29,ES19*ES29,ET19*ET29,EU19*EU29)/EV29</f>
        <v>0.24</v>
      </c>
      <c r="EW19" s="29"/>
      <c r="EX19" s="223" t="s">
        <v>4</v>
      </c>
      <c r="EY19" s="223"/>
      <c r="EZ19" s="223"/>
      <c r="FA19" s="223"/>
      <c r="FB19" s="10">
        <v>0.24</v>
      </c>
      <c r="FC19" s="10">
        <v>0.24</v>
      </c>
      <c r="FD19" s="10">
        <v>0.24</v>
      </c>
      <c r="FE19" s="10">
        <v>0.24</v>
      </c>
      <c r="FF19" s="10">
        <v>0</v>
      </c>
      <c r="FG19" s="10">
        <v>0</v>
      </c>
      <c r="FH19" s="10">
        <f>SUM(FB19*FB29,FC29*FC19,FD19*FD29,FE29*FE19,FF19*FF29,FG29*FG19)/FH29</f>
        <v>0.1374261757200146</v>
      </c>
      <c r="FI19" s="10">
        <v>0.24</v>
      </c>
      <c r="FJ19" s="10">
        <v>0.24</v>
      </c>
      <c r="FK19" s="2">
        <f>SUM(FI19*FI29,FJ19*FJ29)/FK29</f>
        <v>0.24</v>
      </c>
      <c r="FL19" s="10">
        <v>0.24</v>
      </c>
      <c r="FM19" s="7">
        <f>SUM(FH19*FH29,FK19*FK29,FL19*FL29)/FM29</f>
        <v>0.2055702398433676</v>
      </c>
      <c r="FN19" s="99">
        <f>SUM(FM19*FM29,EV19*EV29,ED19*ED29,DM19*DM29,CT19*CT29,CC19*CC29,BJ19*BJ29,AM19*AM29,R19*R29)/FN29</f>
        <v>0.15264491712534445</v>
      </c>
    </row>
    <row r="20" spans="1:170" ht="21.75" customHeight="1">
      <c r="A20" s="29"/>
      <c r="B20" s="223" t="s">
        <v>22</v>
      </c>
      <c r="C20" s="223"/>
      <c r="D20" s="223"/>
      <c r="E20" s="223"/>
      <c r="F20" s="10">
        <v>0</v>
      </c>
      <c r="G20" s="10">
        <v>0</v>
      </c>
      <c r="H20" s="10">
        <v>0</v>
      </c>
      <c r="I20" s="10">
        <v>0.36</v>
      </c>
      <c r="J20" s="10">
        <v>0</v>
      </c>
      <c r="K20" s="10">
        <v>0</v>
      </c>
      <c r="L20" s="10">
        <v>0.36</v>
      </c>
      <c r="M20" s="10">
        <v>0.32</v>
      </c>
      <c r="N20" s="10">
        <v>0.36</v>
      </c>
      <c r="O20" s="10">
        <v>0.36</v>
      </c>
      <c r="P20" s="10">
        <v>0.36</v>
      </c>
      <c r="Q20" s="10">
        <v>0.36</v>
      </c>
      <c r="R20" s="7">
        <f>SUM(G20*G29,H20*H29,J20*J29,K20*K29,M20*M29,N20*N29,O20*O29,P20*P29,Q20*Q29)/R29</f>
        <v>0.1697291066282421</v>
      </c>
      <c r="S20" s="29"/>
      <c r="T20" s="223" t="s">
        <v>22</v>
      </c>
      <c r="U20" s="223"/>
      <c r="V20" s="223"/>
      <c r="W20" s="223"/>
      <c r="X20" s="10">
        <v>0.36</v>
      </c>
      <c r="Y20" s="10">
        <v>0.36</v>
      </c>
      <c r="Z20" s="10">
        <v>0.36</v>
      </c>
      <c r="AA20" s="10">
        <v>0.36</v>
      </c>
      <c r="AB20" s="10">
        <v>0.36</v>
      </c>
      <c r="AC20" s="10">
        <v>0.36</v>
      </c>
      <c r="AD20" s="10">
        <v>0.36</v>
      </c>
      <c r="AE20" s="10">
        <v>0.36</v>
      </c>
      <c r="AF20" s="10">
        <v>0.36</v>
      </c>
      <c r="AG20" s="10">
        <v>0.36</v>
      </c>
      <c r="AH20" s="10">
        <v>0.36</v>
      </c>
      <c r="AI20" s="10">
        <v>0.36</v>
      </c>
      <c r="AJ20" s="10">
        <v>0</v>
      </c>
      <c r="AK20" s="10">
        <v>0.36</v>
      </c>
      <c r="AL20" s="10">
        <f>SUM(AJ20*AJ29,AK20*AK29)/AL29</f>
        <v>0.10875379939209726</v>
      </c>
      <c r="AM20" s="7">
        <f>SUM(X29*X20,Y29*Y20,Z29*Z20,AA29*AA20,AB29*AB20,AC29*AC20,AD29*AD20,AE29*AE20,AF29*AF20,AG29*AG20,AH29*AH20,AL20*AL29)/AM29</f>
        <v>0.2750365463682047</v>
      </c>
      <c r="AN20" s="29"/>
      <c r="AO20" s="223" t="s">
        <v>22</v>
      </c>
      <c r="AP20" s="223"/>
      <c r="AQ20" s="223"/>
      <c r="AR20" s="223"/>
      <c r="AS20" s="10">
        <v>0.36</v>
      </c>
      <c r="AT20" s="10">
        <v>0.36</v>
      </c>
      <c r="AU20" s="10">
        <v>0.36</v>
      </c>
      <c r="AV20" s="10">
        <v>0</v>
      </c>
      <c r="AW20" s="10">
        <v>0</v>
      </c>
      <c r="AX20" s="10">
        <v>0.36</v>
      </c>
      <c r="AY20" s="10">
        <v>0.36</v>
      </c>
      <c r="AZ20" s="10">
        <f>SUM(AX20*AX29,AY29*AY20)/AZ29</f>
        <v>0.35999999999999993</v>
      </c>
      <c r="BA20" s="10">
        <v>0.36</v>
      </c>
      <c r="BB20" s="10">
        <v>0.36</v>
      </c>
      <c r="BC20" s="10">
        <v>0.36</v>
      </c>
      <c r="BD20" s="10">
        <v>0.36</v>
      </c>
      <c r="BE20" s="10">
        <v>0.36</v>
      </c>
      <c r="BF20" s="10">
        <v>0.36</v>
      </c>
      <c r="BG20" s="10">
        <v>0.36</v>
      </c>
      <c r="BH20" s="10">
        <v>0.36</v>
      </c>
      <c r="BI20" s="10">
        <v>0.36</v>
      </c>
      <c r="BJ20" s="7">
        <f>SUM(AU20*AU29,AV20*AV29,AW20*AW29,AZ20*AZ29,BI20*BI29)/BJ29</f>
        <v>0.33215255522665554</v>
      </c>
      <c r="BK20" s="29"/>
      <c r="BL20" s="223" t="s">
        <v>22</v>
      </c>
      <c r="BM20" s="223"/>
      <c r="BN20" s="223"/>
      <c r="BO20" s="223"/>
      <c r="BP20" s="10">
        <v>0</v>
      </c>
      <c r="BQ20" s="10">
        <v>0.36</v>
      </c>
      <c r="BR20" s="10">
        <v>0.36</v>
      </c>
      <c r="BS20" s="10">
        <v>0.36</v>
      </c>
      <c r="BT20" s="10">
        <v>0.36</v>
      </c>
      <c r="BU20" s="10">
        <v>0.36</v>
      </c>
      <c r="BV20" s="7">
        <f>SUM(BS20*BS29,BT20*BT29,BU20*BU29)/BV29</f>
        <v>0.36</v>
      </c>
      <c r="BW20" s="10">
        <v>0.36</v>
      </c>
      <c r="BX20" s="10">
        <v>0</v>
      </c>
      <c r="BY20" s="10">
        <v>0.36</v>
      </c>
      <c r="BZ20" s="10">
        <v>0</v>
      </c>
      <c r="CA20" s="10">
        <v>0.36</v>
      </c>
      <c r="CB20" s="7">
        <f>SUM(BW20*BW29,BX20*BX29,BY20*BY29,BZ20*BZ29,CA20*CA29)/CB29</f>
        <v>0.20077872223745538</v>
      </c>
      <c r="CC20" s="7">
        <f>SUM(BP20*BP29,BR20*BR29,BV20*BV29,CB20*CB29)/CC29</f>
        <v>0.2783959993895782</v>
      </c>
      <c r="CD20" s="29"/>
      <c r="CE20" s="223" t="s">
        <v>22</v>
      </c>
      <c r="CF20" s="223"/>
      <c r="CG20" s="223"/>
      <c r="CH20" s="223"/>
      <c r="CI20" s="10">
        <v>0.36</v>
      </c>
      <c r="CJ20" s="10">
        <v>0.36</v>
      </c>
      <c r="CK20" s="10">
        <v>0.36</v>
      </c>
      <c r="CL20" s="10">
        <v>0.36</v>
      </c>
      <c r="CM20" s="10">
        <f>SUM(CK20*CK29,CL20*CL29)/CM29</f>
        <v>0.36</v>
      </c>
      <c r="CN20" s="10">
        <v>0.36</v>
      </c>
      <c r="CO20" s="10">
        <v>0.36</v>
      </c>
      <c r="CP20" s="10">
        <v>0.36</v>
      </c>
      <c r="CQ20" s="10">
        <v>0.36</v>
      </c>
      <c r="CR20" s="10">
        <v>0.36</v>
      </c>
      <c r="CS20" s="7">
        <f>SUM(CN20*CN29,CO20*CO29,CP20*CP29,CQ20*CQ29,CR20*CR29)/CS29</f>
        <v>0.36</v>
      </c>
      <c r="CT20" s="7">
        <f>SUM(CI20*CI29,CJ20*CJ29,CM20*CM29,CS20*CS29)/CT29</f>
        <v>0.36</v>
      </c>
      <c r="CU20" s="29"/>
      <c r="CV20" s="223" t="s">
        <v>22</v>
      </c>
      <c r="CW20" s="223"/>
      <c r="CX20" s="223"/>
      <c r="CY20" s="223"/>
      <c r="CZ20" s="10">
        <v>0.36</v>
      </c>
      <c r="DA20" s="10">
        <v>0.36</v>
      </c>
      <c r="DB20" s="10">
        <v>0.36</v>
      </c>
      <c r="DC20" s="10">
        <v>0.36</v>
      </c>
      <c r="DD20" s="10">
        <v>0.36</v>
      </c>
      <c r="DE20" s="10">
        <v>0.36</v>
      </c>
      <c r="DF20" s="10">
        <v>0.36</v>
      </c>
      <c r="DG20" s="10">
        <v>0.36</v>
      </c>
      <c r="DH20" s="10">
        <v>0.36</v>
      </c>
      <c r="DI20" s="10">
        <v>0.36</v>
      </c>
      <c r="DJ20" s="10">
        <v>0.36</v>
      </c>
      <c r="DK20" s="10">
        <v>0.36</v>
      </c>
      <c r="DL20" s="10">
        <v>0.36</v>
      </c>
      <c r="DM20" s="10">
        <f>SUM(CZ20*CZ29,DA20*DA29,DB20*DB29,DC20*DC29,DD20*DD29,DE20*DE29,DF20*DF29,DG20*DG29,DH20*DH29,DI20*DI29,DJ20*DJ29,DK20*DK29,DL20*DL29)/DM29</f>
        <v>0.36</v>
      </c>
      <c r="DN20" s="29"/>
      <c r="DO20" s="223" t="s">
        <v>22</v>
      </c>
      <c r="DP20" s="223"/>
      <c r="DQ20" s="223"/>
      <c r="DR20" s="223"/>
      <c r="DS20" s="10">
        <v>0.36</v>
      </c>
      <c r="DT20" s="10">
        <v>0.36</v>
      </c>
      <c r="DU20" s="10">
        <v>0.36</v>
      </c>
      <c r="DV20" s="10">
        <v>0.36</v>
      </c>
      <c r="DW20" s="10">
        <v>0.36</v>
      </c>
      <c r="DX20" s="10">
        <v>0.36</v>
      </c>
      <c r="DY20" s="10">
        <v>0.36</v>
      </c>
      <c r="DZ20" s="10">
        <f>SUM(DS20*DS29,DT20*DT29,DU20*DU29,DV20*DV29,DW20*DW29,DX20*DX29,DY20*DY29)/DZ29</f>
        <v>0.36</v>
      </c>
      <c r="EA20" s="10">
        <v>0.36</v>
      </c>
      <c r="EB20" s="10">
        <v>0.36</v>
      </c>
      <c r="EC20" s="10">
        <v>0.36</v>
      </c>
      <c r="ED20" s="7">
        <f>SUM(DZ20*DZ29,EC20*EC29)/ED29</f>
        <v>0.36</v>
      </c>
      <c r="EE20" s="29"/>
      <c r="EF20" s="223" t="s">
        <v>22</v>
      </c>
      <c r="EG20" s="223"/>
      <c r="EH20" s="223"/>
      <c r="EI20" s="223"/>
      <c r="EJ20" s="10">
        <v>0.36</v>
      </c>
      <c r="EK20" s="10">
        <v>0.36</v>
      </c>
      <c r="EL20" s="10">
        <v>0.36</v>
      </c>
      <c r="EM20" s="10">
        <v>0.36</v>
      </c>
      <c r="EN20" s="10">
        <v>0.36</v>
      </c>
      <c r="EO20" s="10">
        <v>0.36</v>
      </c>
      <c r="EP20" s="10">
        <v>0.36</v>
      </c>
      <c r="EQ20" s="10">
        <v>0.36</v>
      </c>
      <c r="ER20" s="10">
        <v>0.36</v>
      </c>
      <c r="ES20" s="10">
        <v>0.36</v>
      </c>
      <c r="ET20" s="10">
        <v>0.36</v>
      </c>
      <c r="EU20" s="10">
        <v>0.36</v>
      </c>
      <c r="EV20" s="10">
        <v>0.36</v>
      </c>
      <c r="EW20" s="29"/>
      <c r="EX20" s="223" t="s">
        <v>22</v>
      </c>
      <c r="EY20" s="223"/>
      <c r="EZ20" s="223"/>
      <c r="FA20" s="223"/>
      <c r="FB20" s="10">
        <v>0.36</v>
      </c>
      <c r="FC20" s="10">
        <v>0.36</v>
      </c>
      <c r="FD20" s="10">
        <v>0.36</v>
      </c>
      <c r="FE20" s="10">
        <v>0.36</v>
      </c>
      <c r="FF20" s="10">
        <v>0.36</v>
      </c>
      <c r="FG20" s="10">
        <v>0.36</v>
      </c>
      <c r="FH20" s="10">
        <v>0.36</v>
      </c>
      <c r="FI20" s="10">
        <v>0</v>
      </c>
      <c r="FJ20" s="10">
        <v>0</v>
      </c>
      <c r="FK20" s="2">
        <f>SUM(FI20*FI29,FJ20*FJ29)/FK29</f>
        <v>0</v>
      </c>
      <c r="FL20" s="10">
        <v>0.36</v>
      </c>
      <c r="FM20" s="7">
        <f>SUM(FH20*FH29,FK20*FK29,FL20*FL29)/FM29</f>
        <v>0.23674008810572686</v>
      </c>
      <c r="FN20" s="99">
        <f>SUM(FM20*FM29,EV20*EV29,ED20*ED29,DM20*DM29,CT20*CT29,CC20*CC29,BJ20*BJ29,AM20*AM29,R20*R29)/FN29</f>
        <v>0.3134294013342722</v>
      </c>
    </row>
    <row r="21" spans="1:170" ht="11.25" customHeight="1">
      <c r="A21" s="29"/>
      <c r="B21" s="223" t="s">
        <v>8</v>
      </c>
      <c r="C21" s="223"/>
      <c r="D21" s="223"/>
      <c r="E21" s="22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9"/>
      <c r="T21" s="223" t="s">
        <v>8</v>
      </c>
      <c r="U21" s="223"/>
      <c r="V21" s="223"/>
      <c r="W21" s="22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9"/>
      <c r="AO21" s="223" t="s">
        <v>8</v>
      </c>
      <c r="AP21" s="223"/>
      <c r="AQ21" s="223"/>
      <c r="AR21" s="223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29"/>
      <c r="BL21" s="223" t="s">
        <v>8</v>
      </c>
      <c r="BM21" s="223"/>
      <c r="BN21" s="223"/>
      <c r="BO21" s="223"/>
      <c r="BP21" s="10"/>
      <c r="BQ21" s="10"/>
      <c r="BR21" s="10"/>
      <c r="BS21" s="10">
        <v>1.34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29"/>
      <c r="CE21" s="223" t="s">
        <v>8</v>
      </c>
      <c r="CF21" s="223"/>
      <c r="CG21" s="223"/>
      <c r="CH21" s="223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29"/>
      <c r="CV21" s="223" t="s">
        <v>8</v>
      </c>
      <c r="CW21" s="223"/>
      <c r="CX21" s="223"/>
      <c r="CY21" s="223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29"/>
      <c r="DO21" s="223" t="s">
        <v>8</v>
      </c>
      <c r="DP21" s="223"/>
      <c r="DQ21" s="223"/>
      <c r="DR21" s="223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29"/>
      <c r="EF21" s="223" t="s">
        <v>8</v>
      </c>
      <c r="EG21" s="223"/>
      <c r="EH21" s="223"/>
      <c r="EI21" s="223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29"/>
      <c r="EX21" s="223" t="s">
        <v>8</v>
      </c>
      <c r="EY21" s="223"/>
      <c r="EZ21" s="223"/>
      <c r="FA21" s="223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88"/>
    </row>
    <row r="22" spans="1:170" ht="22.5" customHeight="1">
      <c r="A22" s="29"/>
      <c r="B22" s="223" t="s">
        <v>159</v>
      </c>
      <c r="C22" s="223"/>
      <c r="D22" s="223"/>
      <c r="E22" s="223"/>
      <c r="F22" s="10">
        <v>2.15</v>
      </c>
      <c r="G22" s="10">
        <v>2.15</v>
      </c>
      <c r="H22" s="10">
        <v>2.15</v>
      </c>
      <c r="I22" s="10">
        <v>2.15</v>
      </c>
      <c r="J22" s="10">
        <v>2.15</v>
      </c>
      <c r="K22" s="10">
        <v>0</v>
      </c>
      <c r="L22" s="10">
        <v>2.15</v>
      </c>
      <c r="M22" s="10">
        <v>2.15</v>
      </c>
      <c r="N22" s="10">
        <v>2.15</v>
      </c>
      <c r="O22" s="10">
        <v>2.15</v>
      </c>
      <c r="P22" s="10">
        <v>2.15</v>
      </c>
      <c r="Q22" s="10">
        <v>2.15</v>
      </c>
      <c r="R22" s="10">
        <v>2.15</v>
      </c>
      <c r="S22" s="29"/>
      <c r="T22" s="223" t="s">
        <v>159</v>
      </c>
      <c r="U22" s="223"/>
      <c r="V22" s="223"/>
      <c r="W22" s="223"/>
      <c r="X22" s="10">
        <v>2.15</v>
      </c>
      <c r="Y22" s="10">
        <v>2.15</v>
      </c>
      <c r="Z22" s="10">
        <v>2.15</v>
      </c>
      <c r="AA22" s="10">
        <v>2.15</v>
      </c>
      <c r="AB22" s="10">
        <v>2.15</v>
      </c>
      <c r="AC22" s="10">
        <v>2.15</v>
      </c>
      <c r="AD22" s="10">
        <v>2.15</v>
      </c>
      <c r="AE22" s="10">
        <v>2.15</v>
      </c>
      <c r="AF22" s="10">
        <v>2.15</v>
      </c>
      <c r="AG22" s="10">
        <v>2.15</v>
      </c>
      <c r="AH22" s="10">
        <v>2.15</v>
      </c>
      <c r="AI22" s="10">
        <v>2.15</v>
      </c>
      <c r="AJ22" s="10">
        <v>2.15</v>
      </c>
      <c r="AK22" s="10">
        <v>2.15</v>
      </c>
      <c r="AL22" s="10">
        <v>2.15</v>
      </c>
      <c r="AM22" s="7">
        <f>SUM(X29*X22,Y29*Y22,Z29*Z22,AA29*AA22,AB29*AB22,AC29*AC22,AD29*AD22,AE29*AE22,AF29*AF22,AG29*AG22,AH29*AH22,AL22*AL29)/AM29</f>
        <v>2.15</v>
      </c>
      <c r="AN22" s="29"/>
      <c r="AO22" s="223" t="s">
        <v>14</v>
      </c>
      <c r="AP22" s="223"/>
      <c r="AQ22" s="223"/>
      <c r="AR22" s="223"/>
      <c r="AS22" s="10">
        <v>2.15</v>
      </c>
      <c r="AT22" s="10">
        <v>2.15</v>
      </c>
      <c r="AU22" s="10">
        <v>2.15</v>
      </c>
      <c r="AV22" s="10">
        <v>2.15</v>
      </c>
      <c r="AW22" s="10">
        <v>2.15</v>
      </c>
      <c r="AX22" s="10">
        <v>2.15</v>
      </c>
      <c r="AY22" s="10">
        <v>2.15</v>
      </c>
      <c r="AZ22" s="10">
        <v>2.15</v>
      </c>
      <c r="BA22" s="10">
        <v>2.15</v>
      </c>
      <c r="BB22" s="10">
        <v>2.15</v>
      </c>
      <c r="BC22" s="10">
        <v>2.15</v>
      </c>
      <c r="BD22" s="10">
        <v>2.15</v>
      </c>
      <c r="BE22" s="10">
        <v>2.15</v>
      </c>
      <c r="BF22" s="10">
        <v>2.15</v>
      </c>
      <c r="BG22" s="10">
        <v>2.15</v>
      </c>
      <c r="BH22" s="10">
        <v>2.15</v>
      </c>
      <c r="BI22" s="10">
        <v>2.15</v>
      </c>
      <c r="BJ22" s="10">
        <v>2.15</v>
      </c>
      <c r="BK22" s="29"/>
      <c r="BL22" s="223" t="s">
        <v>159</v>
      </c>
      <c r="BM22" s="223"/>
      <c r="BN22" s="223"/>
      <c r="BO22" s="223"/>
      <c r="BP22" s="10">
        <v>2.15</v>
      </c>
      <c r="BQ22" s="10">
        <v>2.15</v>
      </c>
      <c r="BR22" s="10">
        <v>2.15</v>
      </c>
      <c r="BS22" s="10">
        <v>2.15</v>
      </c>
      <c r="BT22" s="10">
        <v>2.15</v>
      </c>
      <c r="BU22" s="10">
        <v>2.15</v>
      </c>
      <c r="BV22" s="10">
        <v>2.15</v>
      </c>
      <c r="BW22" s="10">
        <v>2.15</v>
      </c>
      <c r="BX22" s="10">
        <v>2.15</v>
      </c>
      <c r="BY22" s="10">
        <v>2.15</v>
      </c>
      <c r="BZ22" s="10">
        <v>2.15</v>
      </c>
      <c r="CA22" s="10">
        <v>2.15</v>
      </c>
      <c r="CB22" s="10">
        <v>2.15</v>
      </c>
      <c r="CC22" s="10">
        <v>2.15</v>
      </c>
      <c r="CD22" s="29"/>
      <c r="CE22" s="223" t="s">
        <v>14</v>
      </c>
      <c r="CF22" s="223"/>
      <c r="CG22" s="223"/>
      <c r="CH22" s="223"/>
      <c r="CI22" s="10">
        <v>2.15</v>
      </c>
      <c r="CJ22" s="10">
        <v>2.15</v>
      </c>
      <c r="CK22" s="10">
        <v>2.15</v>
      </c>
      <c r="CL22" s="10">
        <v>2.15</v>
      </c>
      <c r="CM22" s="10">
        <v>2.15</v>
      </c>
      <c r="CN22" s="10">
        <v>2.15</v>
      </c>
      <c r="CO22" s="10">
        <v>2.15</v>
      </c>
      <c r="CP22" s="10">
        <v>0.33</v>
      </c>
      <c r="CQ22" s="10">
        <v>2.15</v>
      </c>
      <c r="CR22" s="10">
        <v>2.15</v>
      </c>
      <c r="CS22" s="7">
        <f>SUM(CN22*CN41,CO22*CO29,CP22*CP29,CQ22*CQ29,CR22*CR29)/CS29</f>
        <v>1.6513785465668176</v>
      </c>
      <c r="CT22" s="7">
        <f>SUM(CI22*CI29,CJ22*CJ29,CM22*CM29,CS22*CS29)/CT29</f>
        <v>1.7894714966634888</v>
      </c>
      <c r="CU22" s="29"/>
      <c r="CV22" s="223" t="s">
        <v>14</v>
      </c>
      <c r="CW22" s="223"/>
      <c r="CX22" s="223"/>
      <c r="CY22" s="223"/>
      <c r="CZ22" s="10">
        <v>2.15</v>
      </c>
      <c r="DA22" s="10">
        <v>2.15</v>
      </c>
      <c r="DB22" s="10">
        <v>2.15</v>
      </c>
      <c r="DC22" s="10">
        <v>2.15</v>
      </c>
      <c r="DD22" s="10">
        <v>2.15</v>
      </c>
      <c r="DE22" s="10">
        <v>2.15</v>
      </c>
      <c r="DF22" s="10">
        <v>2.15</v>
      </c>
      <c r="DG22" s="10">
        <v>2.15</v>
      </c>
      <c r="DH22" s="10">
        <v>2.15</v>
      </c>
      <c r="DI22" s="10">
        <v>2.15</v>
      </c>
      <c r="DJ22" s="10">
        <v>2.15</v>
      </c>
      <c r="DK22" s="10">
        <v>2.15</v>
      </c>
      <c r="DL22" s="10">
        <v>2.15</v>
      </c>
      <c r="DM22" s="10">
        <v>2.15</v>
      </c>
      <c r="DN22" s="29"/>
      <c r="DO22" s="223" t="s">
        <v>14</v>
      </c>
      <c r="DP22" s="223"/>
      <c r="DQ22" s="223"/>
      <c r="DR22" s="223"/>
      <c r="DS22" s="10">
        <v>2.15</v>
      </c>
      <c r="DT22" s="10">
        <v>2.15</v>
      </c>
      <c r="DU22" s="10">
        <v>2.15</v>
      </c>
      <c r="DV22" s="10">
        <v>2.15</v>
      </c>
      <c r="DW22" s="10">
        <v>2.15</v>
      </c>
      <c r="DX22" s="10">
        <v>2.15</v>
      </c>
      <c r="DY22" s="10">
        <v>2.15</v>
      </c>
      <c r="DZ22" s="10">
        <v>2.15</v>
      </c>
      <c r="EA22" s="10">
        <v>2.15</v>
      </c>
      <c r="EB22" s="10">
        <v>2.15</v>
      </c>
      <c r="EC22" s="10">
        <v>2.15</v>
      </c>
      <c r="ED22" s="10">
        <v>2.15</v>
      </c>
      <c r="EE22" s="29"/>
      <c r="EF22" s="223" t="s">
        <v>14</v>
      </c>
      <c r="EG22" s="223"/>
      <c r="EH22" s="223"/>
      <c r="EI22" s="223"/>
      <c r="EJ22" s="10">
        <v>2.15</v>
      </c>
      <c r="EK22" s="10">
        <v>2.15</v>
      </c>
      <c r="EL22" s="10">
        <v>2.15</v>
      </c>
      <c r="EM22" s="10">
        <v>2.15</v>
      </c>
      <c r="EN22" s="10">
        <v>2.15</v>
      </c>
      <c r="EO22" s="10">
        <v>2.15</v>
      </c>
      <c r="EP22" s="10">
        <v>2.15</v>
      </c>
      <c r="EQ22" s="10">
        <v>2.15</v>
      </c>
      <c r="ER22" s="10">
        <v>2.15</v>
      </c>
      <c r="ES22" s="10">
        <v>2.15</v>
      </c>
      <c r="ET22" s="10">
        <v>2.15</v>
      </c>
      <c r="EU22" s="10">
        <v>2.15</v>
      </c>
      <c r="EV22" s="10">
        <v>2.15</v>
      </c>
      <c r="EW22" s="29"/>
      <c r="EX22" s="223" t="s">
        <v>159</v>
      </c>
      <c r="EY22" s="223"/>
      <c r="EZ22" s="223"/>
      <c r="FA22" s="223"/>
      <c r="FB22" s="10">
        <v>2.15</v>
      </c>
      <c r="FC22" s="10">
        <v>2.15</v>
      </c>
      <c r="FD22" s="10">
        <v>2.15</v>
      </c>
      <c r="FE22" s="10">
        <v>2.15</v>
      </c>
      <c r="FF22" s="10">
        <v>2.15</v>
      </c>
      <c r="FG22" s="10">
        <v>2.15</v>
      </c>
      <c r="FH22" s="10">
        <v>2.15</v>
      </c>
      <c r="FI22" s="10">
        <v>2.15</v>
      </c>
      <c r="FJ22" s="10">
        <v>2.15</v>
      </c>
      <c r="FK22" s="33">
        <f>SUM(FI22*FI29,FJ22*FJ29)/FK29</f>
        <v>2.15</v>
      </c>
      <c r="FL22" s="10">
        <v>2.15</v>
      </c>
      <c r="FM22" s="7">
        <f>SUM(FH22*FH29,FK22*FK29,FL22*FL29)/FM29</f>
        <v>2.15</v>
      </c>
      <c r="FN22" s="99">
        <f>SUM(FM22*FM29,EV22*EV29,ED22*ED29,DM22*DM29,CT22*CT29,CC22*CC29,BJ22*BJ29,AM22*AM29,R22*R29)/FN29</f>
        <v>2.103078339737701</v>
      </c>
    </row>
    <row r="23" spans="1:170" ht="33.75" customHeight="1">
      <c r="A23" s="29">
        <v>5</v>
      </c>
      <c r="B23" s="186" t="s">
        <v>5</v>
      </c>
      <c r="C23" s="186"/>
      <c r="D23" s="186"/>
      <c r="E23" s="18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9">
        <v>5</v>
      </c>
      <c r="T23" s="186" t="s">
        <v>5</v>
      </c>
      <c r="U23" s="186"/>
      <c r="V23" s="186"/>
      <c r="W23" s="18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1.86</v>
      </c>
      <c r="AK23" s="2"/>
      <c r="AL23" s="10">
        <f>SUM(AJ23*AJ29,AK23*AK29)/AL29</f>
        <v>1.2981053698074974</v>
      </c>
      <c r="AM23" s="7">
        <f>SUM(X29*X23,Y29*Y23,Z29*Z23,AA29*AA23,AB29*AB23,AC29*AC23,AD29*AD23,AE29*AE23,AF29*AF23,AG29*AG23,AH29*AH23,AL23*AL29)/AM29</f>
        <v>0.43897784376427595</v>
      </c>
      <c r="AN23" s="29">
        <v>5</v>
      </c>
      <c r="AO23" s="186" t="s">
        <v>5</v>
      </c>
      <c r="AP23" s="186"/>
      <c r="AQ23" s="186"/>
      <c r="AR23" s="186"/>
      <c r="AS23" s="2">
        <v>1.86</v>
      </c>
      <c r="AT23" s="2">
        <v>1.86</v>
      </c>
      <c r="AU23" s="2">
        <f>SUM(AT23*AT29,AS23*AS29)/AU29</f>
        <v>1.86</v>
      </c>
      <c r="AV23" s="11">
        <v>0</v>
      </c>
      <c r="AW23" s="11">
        <v>0</v>
      </c>
      <c r="AX23" s="2"/>
      <c r="AY23" s="2">
        <v>0</v>
      </c>
      <c r="AZ23" s="11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16">
        <f>SUM(AU23*AU29,AV23*AV29,AW23*AW29,AZ23*AZ29,BI23*BI29)/BJ29</f>
        <v>0.39377742985052727</v>
      </c>
      <c r="BK23" s="29">
        <v>5</v>
      </c>
      <c r="BL23" s="186" t="s">
        <v>5</v>
      </c>
      <c r="BM23" s="186"/>
      <c r="BN23" s="186"/>
      <c r="BO23" s="186"/>
      <c r="BP23" s="11">
        <v>0</v>
      </c>
      <c r="BQ23" s="2">
        <v>0</v>
      </c>
      <c r="BR23" s="2">
        <v>0</v>
      </c>
      <c r="BS23" s="2">
        <v>1.86</v>
      </c>
      <c r="BT23" s="2">
        <v>1.86</v>
      </c>
      <c r="BU23" s="2">
        <v>1.86</v>
      </c>
      <c r="BV23" s="7">
        <f>SUM(BS23*BS29,BT23*BT29,BU23*BU29)/BV29</f>
        <v>1.8599999999999999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6">
        <f>SUM(BP23*BP29,BR23*BR29,BV23*BV29,CB23*CB29)/CC29</f>
        <v>1.0780403113151067</v>
      </c>
      <c r="CD23" s="29">
        <v>5</v>
      </c>
      <c r="CE23" s="186" t="s">
        <v>5</v>
      </c>
      <c r="CF23" s="186"/>
      <c r="CG23" s="186"/>
      <c r="CH23" s="186"/>
      <c r="CI23" s="11">
        <v>0</v>
      </c>
      <c r="CJ23" s="2">
        <v>0</v>
      </c>
      <c r="CK23" s="11">
        <v>0</v>
      </c>
      <c r="CL23" s="11">
        <v>0</v>
      </c>
      <c r="CM23" s="2">
        <v>0</v>
      </c>
      <c r="CN23" s="2">
        <v>0</v>
      </c>
      <c r="CO23" s="2">
        <v>0</v>
      </c>
      <c r="CP23" s="2">
        <v>0</v>
      </c>
      <c r="CQ23" s="2">
        <v>1.86</v>
      </c>
      <c r="CR23" s="2">
        <v>0</v>
      </c>
      <c r="CS23" s="16">
        <f>SUM(CN23*CN29,CO23*CO29,CP23*CP29,CQ23*CQ29,CR23*CR29)/CS29</f>
        <v>0.5184105052209683</v>
      </c>
      <c r="CT23" s="16">
        <f>SUM(CI23*CI29,CJ23*CJ29,CM23*CM29,CS23*CS29)/CT29</f>
        <v>0.37483698760724504</v>
      </c>
      <c r="CU23" s="29">
        <v>5</v>
      </c>
      <c r="CV23" s="186" t="s">
        <v>5</v>
      </c>
      <c r="CW23" s="186"/>
      <c r="CX23" s="186"/>
      <c r="CY23" s="186"/>
      <c r="CZ23" s="2">
        <v>1.86</v>
      </c>
      <c r="DA23" s="2">
        <v>1.86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f>SUM(CZ23*CZ29,DA23*DA29,DB23*DB29,DC23*DC29,DD23*DD29,DE23*DE29,DF23*DF29,DG23*DG29,DH23*DH29,DI23*DI29,DJ23*DJ29,DK23*DK29,DL23*DL29)/DM29</f>
        <v>0.8254283794377871</v>
      </c>
      <c r="DN23" s="29">
        <v>5</v>
      </c>
      <c r="DO23" s="186" t="s">
        <v>5</v>
      </c>
      <c r="DP23" s="186"/>
      <c r="DQ23" s="186"/>
      <c r="DR23" s="186"/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f>SUM(DS23*DS29,DT23*DT29,DU23*DU29,DV23*DV29,DW23*DW29,DX23*DX29,DY23*DY29)/DZ29</f>
        <v>0</v>
      </c>
      <c r="EA23" s="2">
        <v>0</v>
      </c>
      <c r="EB23" s="2">
        <v>0</v>
      </c>
      <c r="EC23" s="2">
        <v>0</v>
      </c>
      <c r="ED23" s="7">
        <f>SUM(DZ23*DZ29,EC23*EC29)/ED29</f>
        <v>0</v>
      </c>
      <c r="EE23" s="29">
        <v>5</v>
      </c>
      <c r="EF23" s="186" t="s">
        <v>5</v>
      </c>
      <c r="EG23" s="186"/>
      <c r="EH23" s="186"/>
      <c r="EI23" s="186"/>
      <c r="EJ23" s="2">
        <v>1.86</v>
      </c>
      <c r="EK23" s="2">
        <v>0</v>
      </c>
      <c r="EL23" s="2">
        <v>0</v>
      </c>
      <c r="EM23" s="2">
        <v>1.86</v>
      </c>
      <c r="EN23" s="2">
        <v>1.86</v>
      </c>
      <c r="EO23" s="2">
        <v>0</v>
      </c>
      <c r="EP23" s="2">
        <v>1.86</v>
      </c>
      <c r="EQ23" s="2">
        <v>1.86</v>
      </c>
      <c r="ER23" s="2">
        <f>SUM(EJ23*EJ29,EK23*EK29,EL23*EL29,EM23*EM29,EN23*EN29,EO23*EO29,EP23*EP29,EQ23*EQ29)/ER29</f>
        <v>1.1612775641528685</v>
      </c>
      <c r="ES23" s="11">
        <v>0</v>
      </c>
      <c r="ET23" s="11">
        <v>0</v>
      </c>
      <c r="EU23" s="11">
        <v>0</v>
      </c>
      <c r="EV23" s="16">
        <f>SUM(ER23*ER29,ES23*ES29,ET23*ET29,EU23*EU29)/EV29</f>
        <v>1.0386131386861317</v>
      </c>
      <c r="EW23" s="29">
        <v>5</v>
      </c>
      <c r="EX23" s="186" t="s">
        <v>5</v>
      </c>
      <c r="EY23" s="186"/>
      <c r="EZ23" s="186"/>
      <c r="FA23" s="186"/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2">
        <v>0</v>
      </c>
      <c r="FI23" s="2">
        <v>1.86</v>
      </c>
      <c r="FJ23" s="2">
        <v>1.86</v>
      </c>
      <c r="FK23" s="2">
        <f>SUM(FI23*FI29,FJ23*FJ29)/FK29</f>
        <v>1.86</v>
      </c>
      <c r="FL23" s="2">
        <v>1.86</v>
      </c>
      <c r="FM23" s="16">
        <f>SUM(FH23*FH29,FK23*FK29,FL23*FL29)/FM29</f>
        <v>1.235675477239354</v>
      </c>
      <c r="FN23" s="98">
        <f>SUM(FM23*FM29,EV23*EV29,ED23*ED29,DM23*DM29,CT23*CT29,CC23*CC29,BJ23*BJ29,AM23*AM29,R23*R29)/FN29</f>
        <v>0.6739105552222273</v>
      </c>
    </row>
    <row r="24" spans="1:170" ht="24" customHeight="1">
      <c r="A24" s="29">
        <v>6</v>
      </c>
      <c r="B24" s="186" t="s">
        <v>6</v>
      </c>
      <c r="C24" s="186"/>
      <c r="D24" s="186"/>
      <c r="E24" s="186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9">
        <v>6</v>
      </c>
      <c r="T24" s="186" t="s">
        <v>6</v>
      </c>
      <c r="U24" s="186"/>
      <c r="V24" s="186"/>
      <c r="W24" s="186"/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11">
        <v>0</v>
      </c>
      <c r="AM24" s="7">
        <f>SUM(X29*X24,Y29*Y24,Z29*Z24,AA29*AA24,AB29*AB24,AC29*AC24,AD29*AD24,AE29*AE24,AF29*AF24,AG29*AG24,AH29*AH24,AL24*AL29)/AM29</f>
        <v>0</v>
      </c>
      <c r="AN24" s="29">
        <v>6</v>
      </c>
      <c r="AO24" s="186" t="s">
        <v>6</v>
      </c>
      <c r="AP24" s="186"/>
      <c r="AQ24" s="186"/>
      <c r="AR24" s="186"/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2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29">
        <v>6</v>
      </c>
      <c r="BL24" s="186" t="s">
        <v>6</v>
      </c>
      <c r="BM24" s="186"/>
      <c r="BN24" s="186"/>
      <c r="BO24" s="186"/>
      <c r="BP24" s="11">
        <v>0</v>
      </c>
      <c r="BQ24" s="2">
        <v>0</v>
      </c>
      <c r="BR24" s="11">
        <v>0</v>
      </c>
      <c r="BS24" s="2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29">
        <v>6</v>
      </c>
      <c r="CE24" s="186" t="s">
        <v>6</v>
      </c>
      <c r="CF24" s="186"/>
      <c r="CG24" s="186"/>
      <c r="CH24" s="186"/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29">
        <v>6</v>
      </c>
      <c r="CV24" s="186" t="s">
        <v>6</v>
      </c>
      <c r="CW24" s="186"/>
      <c r="CX24" s="186"/>
      <c r="CY24" s="186"/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29">
        <v>6</v>
      </c>
      <c r="DO24" s="186" t="s">
        <v>6</v>
      </c>
      <c r="DP24" s="186"/>
      <c r="DQ24" s="186"/>
      <c r="DR24" s="186"/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2">
        <v>0</v>
      </c>
      <c r="EB24" s="2">
        <v>0</v>
      </c>
      <c r="EC24" s="2">
        <v>0</v>
      </c>
      <c r="ED24" s="11">
        <v>0</v>
      </c>
      <c r="EE24" s="29">
        <v>6</v>
      </c>
      <c r="EF24" s="186" t="s">
        <v>6</v>
      </c>
      <c r="EG24" s="186"/>
      <c r="EH24" s="186"/>
      <c r="EI24" s="186"/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29">
        <v>6</v>
      </c>
      <c r="EX24" s="186" t="s">
        <v>6</v>
      </c>
      <c r="EY24" s="186"/>
      <c r="EZ24" s="186"/>
      <c r="FA24" s="186"/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2">
        <v>0</v>
      </c>
      <c r="FJ24" s="2">
        <v>0</v>
      </c>
      <c r="FK24" s="11">
        <v>0</v>
      </c>
      <c r="FL24" s="11">
        <v>0</v>
      </c>
      <c r="FM24" s="16">
        <f>SUM(FH24*FH29,FK24*FK29,FL24*FL29)/FM29</f>
        <v>0</v>
      </c>
      <c r="FN24" s="98">
        <f>SUM(FM24*FM29,EV24*EV29,ED24*ED29,DM24*DM29,CT24*CT29,CC24*CC29,BJ24*BJ29,AM24*AM29,R24*R29)/FN29</f>
        <v>0</v>
      </c>
    </row>
    <row r="25" spans="1:170" ht="21.75" customHeight="1">
      <c r="A25" s="29">
        <v>7</v>
      </c>
      <c r="B25" s="186" t="s">
        <v>21</v>
      </c>
      <c r="C25" s="186"/>
      <c r="D25" s="186"/>
      <c r="E25" s="186"/>
      <c r="F25" s="2">
        <v>3.07</v>
      </c>
      <c r="G25" s="2">
        <v>3.07</v>
      </c>
      <c r="H25" s="2">
        <v>3.07</v>
      </c>
      <c r="I25" s="2">
        <v>3.07</v>
      </c>
      <c r="J25" s="2">
        <v>3.07</v>
      </c>
      <c r="K25" s="2">
        <v>0</v>
      </c>
      <c r="L25" s="2">
        <v>3.07</v>
      </c>
      <c r="M25" s="2">
        <v>3.07</v>
      </c>
      <c r="N25" s="2">
        <v>3.07</v>
      </c>
      <c r="O25" s="2">
        <v>3.07</v>
      </c>
      <c r="P25" s="2">
        <v>3.07</v>
      </c>
      <c r="Q25" s="2">
        <v>3.07</v>
      </c>
      <c r="R25" s="2">
        <v>3.07</v>
      </c>
      <c r="S25" s="29">
        <v>7</v>
      </c>
      <c r="T25" s="186" t="s">
        <v>21</v>
      </c>
      <c r="U25" s="186"/>
      <c r="V25" s="186"/>
      <c r="W25" s="186"/>
      <c r="X25" s="2">
        <v>3.07</v>
      </c>
      <c r="Y25" s="2">
        <v>3.07</v>
      </c>
      <c r="Z25" s="2">
        <v>3.07</v>
      </c>
      <c r="AA25" s="2">
        <v>3.07</v>
      </c>
      <c r="AB25" s="2">
        <v>3.07</v>
      </c>
      <c r="AC25" s="2">
        <v>3.07</v>
      </c>
      <c r="AD25" s="2">
        <v>3.07</v>
      </c>
      <c r="AE25" s="2">
        <v>3.07</v>
      </c>
      <c r="AF25" s="2">
        <v>3.07</v>
      </c>
      <c r="AG25" s="2">
        <v>3.07</v>
      </c>
      <c r="AH25" s="2">
        <v>3.07</v>
      </c>
      <c r="AI25" s="2">
        <v>3.07</v>
      </c>
      <c r="AJ25" s="2">
        <v>3.07</v>
      </c>
      <c r="AK25" s="2">
        <v>3.07</v>
      </c>
      <c r="AL25" s="2">
        <v>3.07</v>
      </c>
      <c r="AM25" s="2">
        <v>3.07</v>
      </c>
      <c r="AN25" s="29">
        <v>7</v>
      </c>
      <c r="AO25" s="186" t="s">
        <v>21</v>
      </c>
      <c r="AP25" s="186"/>
      <c r="AQ25" s="186"/>
      <c r="AR25" s="186"/>
      <c r="AS25" s="2">
        <v>3.07</v>
      </c>
      <c r="AT25" s="2">
        <v>3.07</v>
      </c>
      <c r="AU25" s="2">
        <v>3.07</v>
      </c>
      <c r="AV25" s="2">
        <v>3.07</v>
      </c>
      <c r="AW25" s="2">
        <v>3.07</v>
      </c>
      <c r="AX25" s="2">
        <v>3.07</v>
      </c>
      <c r="AY25" s="2">
        <v>3.07</v>
      </c>
      <c r="AZ25" s="2">
        <v>3.07</v>
      </c>
      <c r="BA25" s="2">
        <v>3.07</v>
      </c>
      <c r="BB25" s="2">
        <v>3.07</v>
      </c>
      <c r="BC25" s="2">
        <v>3.07</v>
      </c>
      <c r="BD25" s="2">
        <v>3.07</v>
      </c>
      <c r="BE25" s="2">
        <v>3.07</v>
      </c>
      <c r="BF25" s="2">
        <v>3.07</v>
      </c>
      <c r="BG25" s="2">
        <v>3.07</v>
      </c>
      <c r="BH25" s="2">
        <v>3.07</v>
      </c>
      <c r="BI25" s="2">
        <v>3.07</v>
      </c>
      <c r="BJ25" s="2">
        <v>3.07</v>
      </c>
      <c r="BK25" s="29">
        <v>7</v>
      </c>
      <c r="BL25" s="186" t="s">
        <v>21</v>
      </c>
      <c r="BM25" s="186"/>
      <c r="BN25" s="186"/>
      <c r="BO25" s="186"/>
      <c r="BP25" s="2">
        <v>3.07</v>
      </c>
      <c r="BQ25" s="2">
        <v>3.07</v>
      </c>
      <c r="BR25" s="2">
        <v>3.07</v>
      </c>
      <c r="BS25" s="2">
        <v>3.44</v>
      </c>
      <c r="BT25" s="2">
        <v>3.07</v>
      </c>
      <c r="BU25" s="2">
        <v>3.07</v>
      </c>
      <c r="BV25" s="2">
        <v>3.07</v>
      </c>
      <c r="BW25" s="2">
        <v>3.07</v>
      </c>
      <c r="BX25" s="2">
        <v>3.07</v>
      </c>
      <c r="BY25" s="2">
        <v>3.07</v>
      </c>
      <c r="BZ25" s="2">
        <v>3.07</v>
      </c>
      <c r="CA25" s="2">
        <v>3.07</v>
      </c>
      <c r="CB25" s="2">
        <v>3.07</v>
      </c>
      <c r="CC25" s="2">
        <v>3.07</v>
      </c>
      <c r="CD25" s="29">
        <v>7</v>
      </c>
      <c r="CE25" s="186" t="s">
        <v>21</v>
      </c>
      <c r="CF25" s="186"/>
      <c r="CG25" s="186"/>
      <c r="CH25" s="186"/>
      <c r="CI25" s="2">
        <v>3.07</v>
      </c>
      <c r="CJ25" s="2">
        <v>3.07</v>
      </c>
      <c r="CK25" s="2">
        <v>3.07</v>
      </c>
      <c r="CL25" s="2">
        <v>3.07</v>
      </c>
      <c r="CM25" s="2">
        <v>3.07</v>
      </c>
      <c r="CN25" s="2">
        <v>3.07</v>
      </c>
      <c r="CO25" s="2">
        <v>3.07</v>
      </c>
      <c r="CP25" s="2">
        <v>3.07</v>
      </c>
      <c r="CQ25" s="2">
        <v>3.07</v>
      </c>
      <c r="CR25" s="2">
        <v>3.07</v>
      </c>
      <c r="CS25" s="2">
        <v>3.07</v>
      </c>
      <c r="CT25" s="2">
        <v>3.07</v>
      </c>
      <c r="CU25" s="29">
        <v>7</v>
      </c>
      <c r="CV25" s="186" t="s">
        <v>21</v>
      </c>
      <c r="CW25" s="186"/>
      <c r="CX25" s="186"/>
      <c r="CY25" s="186"/>
      <c r="CZ25" s="2">
        <v>3.07</v>
      </c>
      <c r="DA25" s="2">
        <v>3.07</v>
      </c>
      <c r="DB25" s="2">
        <v>3.07</v>
      </c>
      <c r="DC25" s="2">
        <v>3.07</v>
      </c>
      <c r="DD25" s="2">
        <v>3.07</v>
      </c>
      <c r="DE25" s="2">
        <v>3.07</v>
      </c>
      <c r="DF25" s="2">
        <v>3.07</v>
      </c>
      <c r="DG25" s="2">
        <v>3.07</v>
      </c>
      <c r="DH25" s="2">
        <v>3.07</v>
      </c>
      <c r="DI25" s="2">
        <v>3.07</v>
      </c>
      <c r="DJ25" s="2">
        <v>3.07</v>
      </c>
      <c r="DK25" s="2">
        <v>3.07</v>
      </c>
      <c r="DL25" s="2">
        <v>3.07</v>
      </c>
      <c r="DM25" s="2">
        <v>3.07</v>
      </c>
      <c r="DN25" s="29">
        <v>7</v>
      </c>
      <c r="DO25" s="186" t="s">
        <v>21</v>
      </c>
      <c r="DP25" s="186"/>
      <c r="DQ25" s="186"/>
      <c r="DR25" s="186"/>
      <c r="DS25" s="2">
        <v>3.07</v>
      </c>
      <c r="DT25" s="2">
        <v>3.07</v>
      </c>
      <c r="DU25" s="2">
        <v>3.07</v>
      </c>
      <c r="DV25" s="2">
        <v>3.07</v>
      </c>
      <c r="DW25" s="2">
        <v>3.07</v>
      </c>
      <c r="DX25" s="2">
        <v>3.07</v>
      </c>
      <c r="DY25" s="2">
        <v>3.07</v>
      </c>
      <c r="DZ25" s="2">
        <v>3.07</v>
      </c>
      <c r="EA25" s="2">
        <v>3.07</v>
      </c>
      <c r="EB25" s="2">
        <v>3.07</v>
      </c>
      <c r="EC25" s="2">
        <v>3.07</v>
      </c>
      <c r="ED25" s="2">
        <v>3.07</v>
      </c>
      <c r="EE25" s="29">
        <v>7</v>
      </c>
      <c r="EF25" s="186" t="s">
        <v>21</v>
      </c>
      <c r="EG25" s="186"/>
      <c r="EH25" s="186"/>
      <c r="EI25" s="186"/>
      <c r="EJ25" s="2">
        <v>3.07</v>
      </c>
      <c r="EK25" s="2">
        <v>3.07</v>
      </c>
      <c r="EL25" s="2">
        <v>3.07</v>
      </c>
      <c r="EM25" s="2">
        <v>3.07</v>
      </c>
      <c r="EN25" s="2">
        <v>3.07</v>
      </c>
      <c r="EO25" s="2">
        <v>3.07</v>
      </c>
      <c r="EP25" s="2">
        <v>3.07</v>
      </c>
      <c r="EQ25" s="2">
        <v>3.07</v>
      </c>
      <c r="ER25" s="2">
        <v>3.07</v>
      </c>
      <c r="ES25" s="2">
        <v>3.07</v>
      </c>
      <c r="ET25" s="2">
        <v>3.07</v>
      </c>
      <c r="EU25" s="2">
        <v>3.07</v>
      </c>
      <c r="EV25" s="2">
        <v>3.07</v>
      </c>
      <c r="EW25" s="29">
        <v>7</v>
      </c>
      <c r="EX25" s="186" t="s">
        <v>21</v>
      </c>
      <c r="EY25" s="186"/>
      <c r="EZ25" s="186"/>
      <c r="FA25" s="186"/>
      <c r="FB25" s="2">
        <v>3.07</v>
      </c>
      <c r="FC25" s="2">
        <v>3.07</v>
      </c>
      <c r="FD25" s="2">
        <v>3.07</v>
      </c>
      <c r="FE25" s="2">
        <v>3.07</v>
      </c>
      <c r="FF25" s="2">
        <v>3.07</v>
      </c>
      <c r="FG25" s="2">
        <v>3.07</v>
      </c>
      <c r="FH25" s="2">
        <v>3.07</v>
      </c>
      <c r="FI25" s="2">
        <v>3.07</v>
      </c>
      <c r="FJ25" s="2">
        <v>3.07</v>
      </c>
      <c r="FK25" s="2">
        <v>3.07</v>
      </c>
      <c r="FL25" s="2">
        <v>3.07</v>
      </c>
      <c r="FM25" s="16">
        <f>SUM(FH25*FH29,FK25*FK29,FL25*FL29)/FM29</f>
        <v>3.07</v>
      </c>
      <c r="FN25" s="98">
        <f>SUM(FM25*FM29,EV25*EV29,ED25*ED29,DM25*DM29,CT25*CT29,CC25*CC29,BJ25*BJ29,AM25*AM29,R25*R29)/FN29</f>
        <v>3.07</v>
      </c>
    </row>
    <row r="26" spans="1:170" ht="36.75" customHeight="1">
      <c r="A26" s="29">
        <v>8</v>
      </c>
      <c r="B26" s="186" t="s">
        <v>7</v>
      </c>
      <c r="C26" s="186"/>
      <c r="D26" s="186"/>
      <c r="E26" s="186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9">
        <v>8</v>
      </c>
      <c r="T26" s="186" t="s">
        <v>7</v>
      </c>
      <c r="U26" s="186"/>
      <c r="V26" s="186"/>
      <c r="W26" s="186"/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9">
        <v>8</v>
      </c>
      <c r="AO26" s="186" t="s">
        <v>7</v>
      </c>
      <c r="AP26" s="186"/>
      <c r="AQ26" s="186"/>
      <c r="AR26" s="186"/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9">
        <v>8</v>
      </c>
      <c r="BL26" s="186" t="s">
        <v>7</v>
      </c>
      <c r="BM26" s="186"/>
      <c r="BN26" s="186"/>
      <c r="BO26" s="186"/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9">
        <v>8</v>
      </c>
      <c r="CE26" s="186" t="s">
        <v>7</v>
      </c>
      <c r="CF26" s="186"/>
      <c r="CG26" s="186"/>
      <c r="CH26" s="186"/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9">
        <v>8</v>
      </c>
      <c r="CV26" s="186" t="s">
        <v>7</v>
      </c>
      <c r="CW26" s="186"/>
      <c r="CX26" s="186"/>
      <c r="CY26" s="186"/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9">
        <v>8</v>
      </c>
      <c r="DO26" s="186" t="s">
        <v>7</v>
      </c>
      <c r="DP26" s="186"/>
      <c r="DQ26" s="186"/>
      <c r="DR26" s="186"/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f>SUM(FL26)</f>
        <v>0</v>
      </c>
      <c r="EB26" s="2">
        <f>SUM(FN26)</f>
        <v>0</v>
      </c>
      <c r="EC26" s="2">
        <v>0</v>
      </c>
      <c r="ED26" s="2">
        <v>0</v>
      </c>
      <c r="EE26" s="29">
        <v>8</v>
      </c>
      <c r="EF26" s="186" t="s">
        <v>7</v>
      </c>
      <c r="EG26" s="186"/>
      <c r="EH26" s="186"/>
      <c r="EI26" s="186"/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f>SUM(FX26)</f>
        <v>0</v>
      </c>
      <c r="ES26" s="2">
        <f>SUM(FY26)</f>
        <v>0</v>
      </c>
      <c r="ET26" s="2">
        <f>SUM(FZ26)</f>
        <v>0</v>
      </c>
      <c r="EU26" s="2">
        <f>SUM(GA26)</f>
        <v>0</v>
      </c>
      <c r="EV26" s="2">
        <f>SUM(GB26)</f>
        <v>0</v>
      </c>
      <c r="EW26" s="29">
        <v>8</v>
      </c>
      <c r="EX26" s="186" t="s">
        <v>7</v>
      </c>
      <c r="EY26" s="186"/>
      <c r="EZ26" s="186"/>
      <c r="FA26" s="186"/>
      <c r="FB26" s="2">
        <f aca="true" t="shared" si="21" ref="FB26:FG26">SUM(GH26)</f>
        <v>0</v>
      </c>
      <c r="FC26" s="2">
        <f t="shared" si="21"/>
        <v>0</v>
      </c>
      <c r="FD26" s="2">
        <f t="shared" si="21"/>
        <v>0</v>
      </c>
      <c r="FE26" s="2">
        <f t="shared" si="21"/>
        <v>0</v>
      </c>
      <c r="FF26" s="2">
        <f t="shared" si="21"/>
        <v>0</v>
      </c>
      <c r="FG26" s="2">
        <f t="shared" si="21"/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16">
        <f>SUM(FH26*FH29,FK26*FK29,FL26*FL29)/FM29</f>
        <v>0</v>
      </c>
      <c r="FN26" s="98">
        <f>SUM(FM26*FM29,EV26*EV29,ED26*ED29,DM26*DM29,CT26*CT29,CC26*CC29,BJ26*BJ29,AM26*AM29,R26*R29)/FN29</f>
        <v>0</v>
      </c>
    </row>
    <row r="27" spans="1:170" ht="15" customHeight="1">
      <c r="A27" s="29">
        <v>9</v>
      </c>
      <c r="B27" s="278" t="s">
        <v>113</v>
      </c>
      <c r="C27" s="279"/>
      <c r="D27" s="279"/>
      <c r="E27" s="28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9">
        <v>9</v>
      </c>
      <c r="T27" s="278" t="s">
        <v>113</v>
      </c>
      <c r="U27" s="279"/>
      <c r="V27" s="279"/>
      <c r="W27" s="280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"/>
      <c r="AK27" s="21"/>
      <c r="AL27" s="2"/>
      <c r="AM27" s="2"/>
      <c r="AN27" s="29">
        <v>9</v>
      </c>
      <c r="AO27" s="278" t="s">
        <v>113</v>
      </c>
      <c r="AP27" s="279"/>
      <c r="AQ27" s="279"/>
      <c r="AR27" s="280"/>
      <c r="AS27" s="2"/>
      <c r="AT27" s="2"/>
      <c r="AU27" s="2"/>
      <c r="AV27" s="2"/>
      <c r="AW27" s="2"/>
      <c r="AX27" s="21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9">
        <v>9</v>
      </c>
      <c r="BL27" s="278" t="s">
        <v>113</v>
      </c>
      <c r="BM27" s="279"/>
      <c r="BN27" s="279"/>
      <c r="BO27" s="280"/>
      <c r="BP27" s="2"/>
      <c r="BQ27" s="21"/>
      <c r="BR27" s="21"/>
      <c r="BS27" s="21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9">
        <v>9</v>
      </c>
      <c r="CE27" s="278" t="s">
        <v>113</v>
      </c>
      <c r="CF27" s="279"/>
      <c r="CG27" s="279"/>
      <c r="CH27" s="280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9">
        <v>9</v>
      </c>
      <c r="CV27" s="278" t="s">
        <v>113</v>
      </c>
      <c r="CW27" s="279"/>
      <c r="CX27" s="279"/>
      <c r="CY27" s="280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9">
        <v>9</v>
      </c>
      <c r="DO27" s="278" t="s">
        <v>113</v>
      </c>
      <c r="DP27" s="279"/>
      <c r="DQ27" s="279"/>
      <c r="DR27" s="280"/>
      <c r="DS27" s="2"/>
      <c r="DT27" s="2"/>
      <c r="DU27" s="2"/>
      <c r="DV27" s="2"/>
      <c r="DW27" s="2"/>
      <c r="DX27" s="2"/>
      <c r="DY27" s="2"/>
      <c r="DZ27" s="2">
        <v>0</v>
      </c>
      <c r="EA27" s="2"/>
      <c r="EB27" s="2"/>
      <c r="EC27" s="2"/>
      <c r="ED27" s="2"/>
      <c r="EE27" s="29">
        <v>9</v>
      </c>
      <c r="EF27" s="278" t="s">
        <v>113</v>
      </c>
      <c r="EG27" s="279"/>
      <c r="EH27" s="279"/>
      <c r="EI27" s="280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9">
        <v>9</v>
      </c>
      <c r="EX27" s="278" t="s">
        <v>113</v>
      </c>
      <c r="EY27" s="279"/>
      <c r="EZ27" s="279"/>
      <c r="FA27" s="280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16">
        <f>SUM(FH27*FH29,FK27*FK29,FL27*FL29)/FM29</f>
        <v>0</v>
      </c>
      <c r="FN27" s="98">
        <f>SUM(FM27*FM29,EV27*EV29,ED27*ED29,DM27*DM29,CT27*CT29,CC27*CC29,BJ27*BJ29,AM27*AM29,R27*R29)/FN29</f>
        <v>0</v>
      </c>
    </row>
    <row r="28" spans="1:170" ht="12.75" customHeight="1">
      <c r="A28" s="21"/>
      <c r="B28" s="234" t="s">
        <v>31</v>
      </c>
      <c r="C28" s="234"/>
      <c r="D28" s="234"/>
      <c r="E28" s="234"/>
      <c r="F28" s="4">
        <f aca="true" t="shared" si="22" ref="F28:R28">SUM(F26,F25,F24,F23,F17,F16,F15,F8)</f>
        <v>8.98</v>
      </c>
      <c r="G28" s="4">
        <f t="shared" si="22"/>
        <v>8.98</v>
      </c>
      <c r="H28" s="4">
        <f t="shared" si="22"/>
        <v>10.7</v>
      </c>
      <c r="I28" s="4">
        <f t="shared" si="22"/>
        <v>8.2</v>
      </c>
      <c r="J28" s="4">
        <f t="shared" si="22"/>
        <v>9.82</v>
      </c>
      <c r="K28" s="4">
        <f t="shared" si="22"/>
        <v>0</v>
      </c>
      <c r="L28" s="4">
        <f t="shared" si="22"/>
        <v>9.34</v>
      </c>
      <c r="M28" s="4">
        <f t="shared" si="22"/>
        <v>9.299999999999999</v>
      </c>
      <c r="N28" s="4">
        <f t="shared" si="22"/>
        <v>14.180000000000001</v>
      </c>
      <c r="O28" s="4">
        <f t="shared" si="22"/>
        <v>14.180000000000001</v>
      </c>
      <c r="P28" s="4">
        <f t="shared" si="22"/>
        <v>14.180000000000001</v>
      </c>
      <c r="Q28" s="4">
        <f t="shared" si="22"/>
        <v>14.180000000000001</v>
      </c>
      <c r="R28" s="4">
        <f t="shared" si="22"/>
        <v>10.865135446685878</v>
      </c>
      <c r="S28" s="21"/>
      <c r="T28" s="234" t="s">
        <v>31</v>
      </c>
      <c r="U28" s="234"/>
      <c r="V28" s="234"/>
      <c r="W28" s="234"/>
      <c r="X28" s="4">
        <f aca="true" t="shared" si="23" ref="X28:AF28">SUM(X26,X25,X24,X23,X17,X16,X15,X8)</f>
        <v>14.180000000000001</v>
      </c>
      <c r="Y28" s="4">
        <f t="shared" si="23"/>
        <v>14.180000000000001</v>
      </c>
      <c r="Z28" s="4">
        <f t="shared" si="23"/>
        <v>14.180000000000001</v>
      </c>
      <c r="AA28" s="4">
        <f t="shared" si="23"/>
        <v>14.180000000000001</v>
      </c>
      <c r="AB28" s="4">
        <f t="shared" si="23"/>
        <v>14.180000000000001</v>
      </c>
      <c r="AC28" s="4">
        <f t="shared" si="23"/>
        <v>14.180000000000001</v>
      </c>
      <c r="AD28" s="4">
        <f t="shared" si="23"/>
        <v>14.180000000000001</v>
      </c>
      <c r="AE28" s="4">
        <f t="shared" si="23"/>
        <v>14.180000000000001</v>
      </c>
      <c r="AF28" s="4">
        <f t="shared" si="23"/>
        <v>14.180000000000001</v>
      </c>
      <c r="AG28" s="4">
        <f aca="true" t="shared" si="24" ref="AG28:AM28">SUM(AG26,AG25,AG24,AG23,AG17,AG16,AG15,AG8)</f>
        <v>14.180000000000001</v>
      </c>
      <c r="AH28" s="4">
        <f t="shared" si="24"/>
        <v>14.180000000000001</v>
      </c>
      <c r="AI28" s="4">
        <f t="shared" si="24"/>
        <v>14.180000000000001</v>
      </c>
      <c r="AJ28" s="4">
        <f t="shared" si="24"/>
        <v>15.590000000000002</v>
      </c>
      <c r="AK28" s="4">
        <f t="shared" si="24"/>
        <v>9.34</v>
      </c>
      <c r="AL28" s="4">
        <f t="shared" si="24"/>
        <v>13.701913204998311</v>
      </c>
      <c r="AM28" s="4">
        <f t="shared" si="24"/>
        <v>14.01832629054363</v>
      </c>
      <c r="AN28" s="21"/>
      <c r="AO28" s="234" t="s">
        <v>31</v>
      </c>
      <c r="AP28" s="234"/>
      <c r="AQ28" s="234"/>
      <c r="AR28" s="234"/>
      <c r="AS28" s="4">
        <f>SUM(AS26,AS25,AS24,AS23,AS17,AS16,AS15,AS8)</f>
        <v>13.400000000000002</v>
      </c>
      <c r="AT28" s="4">
        <f>SUM(AT26,AT25,AT24,AT23,AT17,AT16,AT15,AT8)</f>
        <v>14.05</v>
      </c>
      <c r="AU28" s="4">
        <f>SUM(AU26,AU25,AU24,AU23,AU17,AU16,AU15,AU8)</f>
        <v>13.298703951929742</v>
      </c>
      <c r="AV28" s="4">
        <f aca="true" t="shared" si="25" ref="AV28:BH28">SUM(AV26,AV25,AV24,AV23,AV17,AV16,AV15,AV8)</f>
        <v>13.49</v>
      </c>
      <c r="AW28" s="4">
        <f t="shared" si="25"/>
        <v>8.82</v>
      </c>
      <c r="AX28" s="4">
        <f>SUM(AX26,AX25,AX24,AX23,AX17,AX16,AX15,AX8)</f>
        <v>9.34</v>
      </c>
      <c r="AY28" s="4">
        <f t="shared" si="25"/>
        <v>9.820000000000002</v>
      </c>
      <c r="AZ28" s="4">
        <f t="shared" si="25"/>
        <v>9.59969011938024</v>
      </c>
      <c r="BA28" s="4">
        <f t="shared" si="25"/>
        <v>11.540000000000003</v>
      </c>
      <c r="BB28" s="4">
        <f t="shared" si="25"/>
        <v>11.540000000000003</v>
      </c>
      <c r="BC28" s="4">
        <f t="shared" si="25"/>
        <v>11.540000000000003</v>
      </c>
      <c r="BD28" s="4">
        <f t="shared" si="25"/>
        <v>11.540000000000003</v>
      </c>
      <c r="BE28" s="4">
        <f t="shared" si="25"/>
        <v>11.540000000000003</v>
      </c>
      <c r="BF28" s="4">
        <f t="shared" si="25"/>
        <v>11.540000000000003</v>
      </c>
      <c r="BG28" s="4">
        <f t="shared" si="25"/>
        <v>11.540000000000003</v>
      </c>
      <c r="BH28" s="4">
        <f t="shared" si="25"/>
        <v>11.540000000000003</v>
      </c>
      <c r="BI28" s="4">
        <f>SUM(BI26,BI25,BI24,BI23,BI17,BI16,BI15,BI8)</f>
        <v>11.540000000000003</v>
      </c>
      <c r="BJ28" s="4">
        <f>SUM(BJ26,BJ25,BJ24,BJ23,BJ17,BJ16,BJ15,BJ8)</f>
        <v>11.66357032071825</v>
      </c>
      <c r="BK28" s="21"/>
      <c r="BL28" s="234" t="s">
        <v>31</v>
      </c>
      <c r="BM28" s="234"/>
      <c r="BN28" s="234"/>
      <c r="BO28" s="234"/>
      <c r="BP28" s="4">
        <f aca="true" t="shared" si="26" ref="BP28:CB28">SUM(BP26,BP25,BP24,BP23,BP17,BP16,BP15,BP8)</f>
        <v>13.73</v>
      </c>
      <c r="BQ28" s="4">
        <f>SUM(BQ26,BQ25,BQ24,BQ23,BQ17,BQ16,BQ15,BQ8)</f>
        <v>9.34</v>
      </c>
      <c r="BR28" s="4">
        <f t="shared" si="26"/>
        <v>9.34</v>
      </c>
      <c r="BS28" s="4">
        <f t="shared" si="26"/>
        <v>16.8</v>
      </c>
      <c r="BT28" s="4">
        <f>SUM(BT26,BT25,BT24,BT23,BT17,BT16,BT15,BT8)</f>
        <v>13.16</v>
      </c>
      <c r="BU28" s="4">
        <f>SUM(BU26,BU25,BU24,BU23,BU17,BU16,BU15,BU8)</f>
        <v>13.400000000000002</v>
      </c>
      <c r="BV28" s="4">
        <f t="shared" si="26"/>
        <v>13.75366895983689</v>
      </c>
      <c r="BW28" s="4">
        <f t="shared" si="26"/>
        <v>8.5</v>
      </c>
      <c r="BX28" s="4">
        <f t="shared" si="26"/>
        <v>13.49</v>
      </c>
      <c r="BY28" s="4">
        <f t="shared" si="26"/>
        <v>13</v>
      </c>
      <c r="BZ28" s="4">
        <f t="shared" si="26"/>
        <v>13.49</v>
      </c>
      <c r="CA28" s="4">
        <f t="shared" si="26"/>
        <v>13.940000000000001</v>
      </c>
      <c r="CB28" s="4">
        <f t="shared" si="26"/>
        <v>12.32165341376474</v>
      </c>
      <c r="CC28" s="4">
        <f>SUM(CC26,CC25,CC24,CC23,CC17,CC16,CC15,CC8)</f>
        <v>13.190079472219939</v>
      </c>
      <c r="CD28" s="21"/>
      <c r="CE28" s="234" t="s">
        <v>31</v>
      </c>
      <c r="CF28" s="234"/>
      <c r="CG28" s="234"/>
      <c r="CH28" s="234"/>
      <c r="CI28" s="4">
        <f aca="true" t="shared" si="27" ref="CI28:CT28">SUM(CI26,CI25,CI24,CI23,CI17,CI16,CI15,CI8)</f>
        <v>7.34</v>
      </c>
      <c r="CJ28" s="4">
        <f t="shared" si="27"/>
        <v>11.540000000000003</v>
      </c>
      <c r="CK28" s="4">
        <f t="shared" si="27"/>
        <v>8.2</v>
      </c>
      <c r="CL28" s="4">
        <f t="shared" si="27"/>
        <v>8.2</v>
      </c>
      <c r="CM28" s="4">
        <f t="shared" si="27"/>
        <v>8.2</v>
      </c>
      <c r="CN28" s="4">
        <f t="shared" si="27"/>
        <v>11.059999999999999</v>
      </c>
      <c r="CO28" s="4">
        <f t="shared" si="27"/>
        <v>11.540000000000003</v>
      </c>
      <c r="CP28" s="4">
        <f t="shared" si="27"/>
        <v>6.76</v>
      </c>
      <c r="CQ28" s="4">
        <f t="shared" si="27"/>
        <v>13.16</v>
      </c>
      <c r="CR28" s="4">
        <f t="shared" si="27"/>
        <v>13.16</v>
      </c>
      <c r="CS28" s="4">
        <f t="shared" si="27"/>
        <v>11.3382849910347</v>
      </c>
      <c r="CT28" s="4">
        <f t="shared" si="27"/>
        <v>10.982534985700667</v>
      </c>
      <c r="CU28" s="21"/>
      <c r="CV28" s="234" t="s">
        <v>31</v>
      </c>
      <c r="CW28" s="234"/>
      <c r="CX28" s="234"/>
      <c r="CY28" s="234"/>
      <c r="CZ28" s="4">
        <f>SUM(CZ26,CZ25,CZ24,CZ23,CZ17,CZ16,CZ15,CZ8)</f>
        <v>13.16</v>
      </c>
      <c r="DA28" s="4">
        <f>SUM(DA26,DA25,DA24,DA23,DA17,DA16,DA15,DA8)</f>
        <v>13.16</v>
      </c>
      <c r="DB28" s="4">
        <f>SUM(DB26,DB25,DB24,DB23,DB17,DB16,DB15,DB8)</f>
        <v>11.059999999999999</v>
      </c>
      <c r="DC28" s="4">
        <f aca="true" t="shared" si="28" ref="DC28:DM28">SUM(DC26,DC25,DC24,DC23,DC17,DC16,DC15,DC8)</f>
        <v>11.059999999999999</v>
      </c>
      <c r="DD28" s="4">
        <f t="shared" si="28"/>
        <v>11.059999999999999</v>
      </c>
      <c r="DE28" s="4">
        <f t="shared" si="28"/>
        <v>8.89</v>
      </c>
      <c r="DF28" s="4">
        <f t="shared" si="28"/>
        <v>8.2</v>
      </c>
      <c r="DG28" s="4">
        <f t="shared" si="28"/>
        <v>11.059999999999999</v>
      </c>
      <c r="DH28" s="4">
        <f t="shared" si="28"/>
        <v>8.89</v>
      </c>
      <c r="DI28" s="4">
        <f t="shared" si="28"/>
        <v>11.059999999999999</v>
      </c>
      <c r="DJ28" s="4">
        <f t="shared" si="28"/>
        <v>11.059999999999999</v>
      </c>
      <c r="DK28" s="4">
        <f t="shared" si="28"/>
        <v>11.059999999999999</v>
      </c>
      <c r="DL28" s="4">
        <f t="shared" si="28"/>
        <v>11.059999999999999</v>
      </c>
      <c r="DM28" s="4">
        <f t="shared" si="28"/>
        <v>11.676051629521783</v>
      </c>
      <c r="DN28" s="21"/>
      <c r="DO28" s="234" t="s">
        <v>31</v>
      </c>
      <c r="DP28" s="234"/>
      <c r="DQ28" s="234"/>
      <c r="DR28" s="234"/>
      <c r="DS28" s="4">
        <f aca="true" t="shared" si="29" ref="DS28:ED28">SUM(DS26,DS25,DS24,DS23,DS17,DS16,DS15,DS8)</f>
        <v>11.059999999999999</v>
      </c>
      <c r="DT28" s="4">
        <f t="shared" si="29"/>
        <v>11.3</v>
      </c>
      <c r="DU28" s="4">
        <f t="shared" si="29"/>
        <v>8.89</v>
      </c>
      <c r="DV28" s="4">
        <f t="shared" si="29"/>
        <v>8.2</v>
      </c>
      <c r="DW28" s="4">
        <f t="shared" si="29"/>
        <v>11.059999999999999</v>
      </c>
      <c r="DX28" s="4">
        <f t="shared" si="29"/>
        <v>11.059999999999999</v>
      </c>
      <c r="DY28" s="4">
        <f t="shared" si="29"/>
        <v>11.059999999999999</v>
      </c>
      <c r="DZ28" s="4">
        <f t="shared" si="29"/>
        <v>10.662922559703222</v>
      </c>
      <c r="EA28" s="4">
        <f t="shared" si="29"/>
        <v>14.180000000000001</v>
      </c>
      <c r="EB28" s="4">
        <f t="shared" si="29"/>
        <v>14.180000000000001</v>
      </c>
      <c r="EC28" s="4">
        <f t="shared" si="29"/>
        <v>14.180000000000001</v>
      </c>
      <c r="ED28" s="4">
        <f t="shared" si="29"/>
        <v>11.606339497794366</v>
      </c>
      <c r="EE28" s="21"/>
      <c r="EF28" s="234" t="s">
        <v>31</v>
      </c>
      <c r="EG28" s="234"/>
      <c r="EH28" s="234"/>
      <c r="EI28" s="234"/>
      <c r="EJ28" s="4">
        <f>SUM(EJ26,EJ25,EJ24,EJ23,EJ17,EJ16,EJ15,EJ8)</f>
        <v>13.400000000000002</v>
      </c>
      <c r="EK28" s="4">
        <f aca="true" t="shared" si="30" ref="EK28:EQ28">SUM(EK26,EK25,EK24,EK23,EK17,EK16,EK15,EK8)</f>
        <v>11.540000000000003</v>
      </c>
      <c r="EL28" s="4">
        <f t="shared" si="30"/>
        <v>11.540000000000003</v>
      </c>
      <c r="EM28" s="4">
        <f t="shared" si="30"/>
        <v>13.400000000000002</v>
      </c>
      <c r="EN28" s="4">
        <f t="shared" si="30"/>
        <v>13.400000000000002</v>
      </c>
      <c r="EO28" s="4">
        <f t="shared" si="30"/>
        <v>11.540000000000003</v>
      </c>
      <c r="EP28" s="4">
        <f t="shared" si="30"/>
        <v>13.400000000000002</v>
      </c>
      <c r="EQ28" s="4">
        <f t="shared" si="30"/>
        <v>13.400000000000002</v>
      </c>
      <c r="ER28" s="4">
        <f>SUM(ER26,ER25,ER24,ER23,ER17,ER16,ER15,ER8)</f>
        <v>12.701277564152871</v>
      </c>
      <c r="ES28" s="4">
        <f>SUM(ES26,ES25,ES24,ES23,ES17,ES16,ES15,ES8)</f>
        <v>10.44</v>
      </c>
      <c r="ET28" s="4">
        <f>SUM(ET26,ET25,ET24,ET23,ET17,ET16,ET15,ET8)</f>
        <v>10.44</v>
      </c>
      <c r="EU28" s="4">
        <f>SUM(EU26,EU25,EU24,EU23,EU17,EU16,EU15,EU8)</f>
        <v>10.44</v>
      </c>
      <c r="EV28" s="4">
        <f>SUM(EV26,EV25,EV24,EV23,EV17,EV16,EV15,EV8)</f>
        <v>12.462421392476138</v>
      </c>
      <c r="EW28" s="21"/>
      <c r="EX28" s="234" t="s">
        <v>31</v>
      </c>
      <c r="EY28" s="234"/>
      <c r="EZ28" s="234"/>
      <c r="FA28" s="234"/>
      <c r="FB28" s="4">
        <f aca="true" t="shared" si="31" ref="FB28:FJ28">SUM(FB26,FB25,FB24,FB23,FB17,FB16,FB15,FB8)</f>
        <v>10.44</v>
      </c>
      <c r="FC28" s="4">
        <f t="shared" si="31"/>
        <v>10.44</v>
      </c>
      <c r="FD28" s="4">
        <f t="shared" si="31"/>
        <v>10.44</v>
      </c>
      <c r="FE28" s="4">
        <f t="shared" si="31"/>
        <v>10.44</v>
      </c>
      <c r="FF28" s="4">
        <f t="shared" si="31"/>
        <v>10.2</v>
      </c>
      <c r="FG28" s="4">
        <f t="shared" si="31"/>
        <v>10.2</v>
      </c>
      <c r="FH28" s="4">
        <f t="shared" si="31"/>
        <v>10.337426175720013</v>
      </c>
      <c r="FI28" s="4">
        <f t="shared" si="31"/>
        <v>15.590000000000002</v>
      </c>
      <c r="FJ28" s="4">
        <f t="shared" si="31"/>
        <v>15.590000000000002</v>
      </c>
      <c r="FK28" s="4">
        <f>SUM(FK27,FK25,FK24,FK23,FK17,FK16,FK15,FK8)</f>
        <v>15.590000000000002</v>
      </c>
      <c r="FL28" s="4">
        <f>SUM(FL26,FL25,FL24,FL23,FL17,FL16,FL15,FL8)</f>
        <v>13.400000000000002</v>
      </c>
      <c r="FM28" s="4">
        <f>SUM(FM26,FM25,FM24,FM23,FM17,FM16,FM15,FM8)</f>
        <v>13.121852667645618</v>
      </c>
      <c r="FN28" s="100">
        <f>SUM(FN26,FN25,FN24,FN23,FN17,FN16,FN15,FN8)</f>
        <v>12.22696163979611</v>
      </c>
    </row>
    <row r="29" spans="1:170" s="1" customFormat="1" ht="12.75" customHeight="1">
      <c r="A29" s="3"/>
      <c r="B29" s="234" t="s">
        <v>32</v>
      </c>
      <c r="C29" s="234"/>
      <c r="D29" s="234"/>
      <c r="E29" s="234"/>
      <c r="F29" s="22">
        <v>93.8</v>
      </c>
      <c r="G29" s="13">
        <f>SUM(F29:F29)</f>
        <v>93.8</v>
      </c>
      <c r="H29" s="13">
        <v>113.1</v>
      </c>
      <c r="I29" s="22">
        <v>89.4</v>
      </c>
      <c r="J29" s="22">
        <f>SUM(I29:I29)</f>
        <v>89.4</v>
      </c>
      <c r="K29" s="13">
        <v>154.3</v>
      </c>
      <c r="L29" s="22">
        <v>71.1</v>
      </c>
      <c r="M29" s="13">
        <f>SUM(L29:L29)</f>
        <v>71.1</v>
      </c>
      <c r="N29" s="22">
        <v>79.2</v>
      </c>
      <c r="O29" s="22">
        <v>91.4</v>
      </c>
      <c r="P29" s="13">
        <v>83</v>
      </c>
      <c r="Q29" s="22">
        <v>92.2</v>
      </c>
      <c r="R29" s="13">
        <f>SUM(G29,H29,J29,K29,M29,N29:Q29)</f>
        <v>867.5</v>
      </c>
      <c r="S29" s="3"/>
      <c r="T29" s="234" t="s">
        <v>32</v>
      </c>
      <c r="U29" s="234"/>
      <c r="V29" s="234"/>
      <c r="W29" s="234"/>
      <c r="X29" s="13">
        <v>133.2</v>
      </c>
      <c r="Y29" s="22">
        <v>93.4</v>
      </c>
      <c r="Z29" s="13">
        <v>104.6</v>
      </c>
      <c r="AA29" s="22">
        <v>90.8</v>
      </c>
      <c r="AB29" s="13">
        <v>184.8</v>
      </c>
      <c r="AC29" s="22">
        <v>99.7</v>
      </c>
      <c r="AD29" s="13">
        <v>81</v>
      </c>
      <c r="AE29" s="22">
        <v>82.6</v>
      </c>
      <c r="AF29" s="22">
        <v>81.2</v>
      </c>
      <c r="AG29" s="22">
        <v>81.6</v>
      </c>
      <c r="AH29" s="13">
        <v>126.1</v>
      </c>
      <c r="AI29" s="13">
        <f>SUM(X29:AH29)</f>
        <v>1159</v>
      </c>
      <c r="AJ29" s="13">
        <v>413.3</v>
      </c>
      <c r="AK29" s="13">
        <v>178.9</v>
      </c>
      <c r="AL29" s="13">
        <f>SUM(AJ29:AK29)</f>
        <v>592.2</v>
      </c>
      <c r="AM29" s="13">
        <f>SUM(AL29,X29:AH29)</f>
        <v>1751.1999999999998</v>
      </c>
      <c r="AN29" s="3"/>
      <c r="AO29" s="234" t="s">
        <v>32</v>
      </c>
      <c r="AP29" s="234"/>
      <c r="AQ29" s="234"/>
      <c r="AR29" s="234"/>
      <c r="AS29" s="13">
        <v>429.1</v>
      </c>
      <c r="AT29" s="13">
        <v>436.3</v>
      </c>
      <c r="AU29" s="13">
        <f>SUM(AS29:AT29)</f>
        <v>865.4000000000001</v>
      </c>
      <c r="AV29" s="13">
        <v>130</v>
      </c>
      <c r="AW29" s="13">
        <v>186.2</v>
      </c>
      <c r="AX29" s="13">
        <v>180.7</v>
      </c>
      <c r="AY29" s="13">
        <v>213</v>
      </c>
      <c r="AZ29" s="13">
        <f>SUM(AX29:AY29)</f>
        <v>393.7</v>
      </c>
      <c r="BA29" s="13">
        <v>298.9</v>
      </c>
      <c r="BB29" s="13">
        <v>301.7</v>
      </c>
      <c r="BC29" s="13">
        <v>312.4</v>
      </c>
      <c r="BD29" s="13">
        <v>313.9</v>
      </c>
      <c r="BE29" s="13">
        <v>317.9</v>
      </c>
      <c r="BF29" s="13">
        <v>316.8</v>
      </c>
      <c r="BG29" s="13">
        <v>319.7</v>
      </c>
      <c r="BH29" s="13">
        <v>331.1</v>
      </c>
      <c r="BI29" s="13">
        <f>SUM(BA29:BH29)</f>
        <v>2512.3999999999996</v>
      </c>
      <c r="BJ29" s="13">
        <f>SUM(AU29,AV29:AW29,AZ29,BI29)</f>
        <v>4087.7</v>
      </c>
      <c r="BK29" s="3"/>
      <c r="BL29" s="234" t="s">
        <v>32</v>
      </c>
      <c r="BM29" s="234"/>
      <c r="BN29" s="234"/>
      <c r="BO29" s="234"/>
      <c r="BP29" s="13">
        <v>256.7</v>
      </c>
      <c r="BQ29" s="13">
        <v>88.3</v>
      </c>
      <c r="BR29" s="13">
        <f>SUM(BQ29:BQ29)</f>
        <v>88.3</v>
      </c>
      <c r="BS29" s="13">
        <v>376.1</v>
      </c>
      <c r="BT29" s="13">
        <v>481.3</v>
      </c>
      <c r="BU29" s="109">
        <v>623.81</v>
      </c>
      <c r="BV29" s="13">
        <f>SUM(BS29:BU29)</f>
        <v>1481.21</v>
      </c>
      <c r="BW29" s="13">
        <v>166.7</v>
      </c>
      <c r="BX29" s="13">
        <v>144.4</v>
      </c>
      <c r="BY29" s="13">
        <v>136.6</v>
      </c>
      <c r="BZ29" s="13">
        <v>178.2</v>
      </c>
      <c r="CA29" s="13">
        <v>103.5</v>
      </c>
      <c r="CB29" s="13">
        <f>SUM(BW29:CA29)</f>
        <v>729.4000000000001</v>
      </c>
      <c r="CC29" s="13">
        <f>SUM(BP29,BR29,BV29,CB29)</f>
        <v>2555.61</v>
      </c>
      <c r="CD29" s="3"/>
      <c r="CE29" s="234" t="s">
        <v>32</v>
      </c>
      <c r="CF29" s="234"/>
      <c r="CG29" s="234"/>
      <c r="CH29" s="234"/>
      <c r="CI29" s="13">
        <v>125.8</v>
      </c>
      <c r="CJ29" s="13">
        <v>435.5</v>
      </c>
      <c r="CK29" s="13">
        <v>111.5</v>
      </c>
      <c r="CL29" s="13">
        <v>53.5</v>
      </c>
      <c r="CM29" s="13">
        <f>SUM(CK29:CL29)</f>
        <v>165</v>
      </c>
      <c r="CN29" s="13">
        <v>131.8</v>
      </c>
      <c r="CO29" s="13">
        <v>349.3</v>
      </c>
      <c r="CP29" s="13">
        <v>363.8</v>
      </c>
      <c r="CQ29" s="13">
        <v>528.5</v>
      </c>
      <c r="CR29" s="13">
        <v>522.8</v>
      </c>
      <c r="CS29" s="13">
        <f>SUM(CN29:CR29)</f>
        <v>1896.2</v>
      </c>
      <c r="CT29" s="13">
        <f>SUM(CS29,CM29,CI29,CJ29)</f>
        <v>2622.5</v>
      </c>
      <c r="CU29" s="3"/>
      <c r="CV29" s="234" t="s">
        <v>32</v>
      </c>
      <c r="CW29" s="234"/>
      <c r="CX29" s="234"/>
      <c r="CY29" s="234"/>
      <c r="CZ29" s="13">
        <v>343.7</v>
      </c>
      <c r="DA29" s="13">
        <v>448.8</v>
      </c>
      <c r="DB29" s="13">
        <v>101.6</v>
      </c>
      <c r="DC29" s="13">
        <v>111.2</v>
      </c>
      <c r="DD29" s="13">
        <v>115.4</v>
      </c>
      <c r="DE29" s="13">
        <v>78.1</v>
      </c>
      <c r="DF29" s="13">
        <v>78.8</v>
      </c>
      <c r="DG29" s="13">
        <v>79.3</v>
      </c>
      <c r="DH29" s="13">
        <v>78</v>
      </c>
      <c r="DI29" s="13">
        <v>78.3</v>
      </c>
      <c r="DJ29" s="13">
        <v>95.4</v>
      </c>
      <c r="DK29" s="13">
        <v>79.4</v>
      </c>
      <c r="DL29" s="13">
        <v>97.8</v>
      </c>
      <c r="DM29" s="13">
        <f>SUM(CZ29:DL29)</f>
        <v>1785.8</v>
      </c>
      <c r="DN29" s="3"/>
      <c r="DO29" s="234" t="s">
        <v>32</v>
      </c>
      <c r="DP29" s="234"/>
      <c r="DQ29" s="234"/>
      <c r="DR29" s="234"/>
      <c r="DS29" s="13">
        <v>78.6</v>
      </c>
      <c r="DT29" s="13">
        <v>347.2</v>
      </c>
      <c r="DU29" s="13">
        <v>94.1</v>
      </c>
      <c r="DV29" s="13">
        <v>77.5</v>
      </c>
      <c r="DW29" s="13">
        <v>78.9</v>
      </c>
      <c r="DX29" s="13">
        <v>92.8</v>
      </c>
      <c r="DY29" s="13">
        <v>93.5</v>
      </c>
      <c r="DZ29" s="13">
        <f>SUM(DS29:DY29)</f>
        <v>862.5999999999999</v>
      </c>
      <c r="EA29" s="14">
        <v>113.8</v>
      </c>
      <c r="EB29" s="14">
        <v>202.4</v>
      </c>
      <c r="EC29" s="14">
        <f>SUM(EA29:EB29)</f>
        <v>316.2</v>
      </c>
      <c r="ED29" s="14">
        <f>SUM(EC29,DZ29)</f>
        <v>1178.8</v>
      </c>
      <c r="EE29" s="3"/>
      <c r="EF29" s="234" t="s">
        <v>32</v>
      </c>
      <c r="EG29" s="234"/>
      <c r="EH29" s="234"/>
      <c r="EI29" s="234"/>
      <c r="EJ29" s="14">
        <v>316.3</v>
      </c>
      <c r="EK29" s="14">
        <v>318</v>
      </c>
      <c r="EL29" s="14">
        <v>314.1</v>
      </c>
      <c r="EM29" s="14">
        <v>317.8</v>
      </c>
      <c r="EN29" s="14">
        <v>307.1</v>
      </c>
      <c r="EO29" s="14">
        <v>325.3</v>
      </c>
      <c r="EP29" s="14">
        <v>322.4</v>
      </c>
      <c r="EQ29" s="14">
        <v>327.6</v>
      </c>
      <c r="ER29" s="14">
        <f>SUM(EJ29:EQ29)</f>
        <v>2548.6</v>
      </c>
      <c r="ES29" s="14">
        <v>81.6</v>
      </c>
      <c r="ET29" s="14">
        <v>132.2</v>
      </c>
      <c r="EU29" s="14">
        <v>87.2</v>
      </c>
      <c r="EV29" s="14">
        <f>SUM(ER29:EU29)</f>
        <v>2849.5999999999995</v>
      </c>
      <c r="EW29" s="3"/>
      <c r="EX29" s="234" t="s">
        <v>32</v>
      </c>
      <c r="EY29" s="234"/>
      <c r="EZ29" s="234"/>
      <c r="FA29" s="234"/>
      <c r="FB29" s="14">
        <v>96.9</v>
      </c>
      <c r="FC29" s="14">
        <v>108.9</v>
      </c>
      <c r="FD29" s="14">
        <v>141.1</v>
      </c>
      <c r="FE29" s="14">
        <v>124.3</v>
      </c>
      <c r="FF29" s="14">
        <v>212.3</v>
      </c>
      <c r="FG29" s="14">
        <v>139.4</v>
      </c>
      <c r="FH29" s="14">
        <f>SUM(FB29:FG29)</f>
        <v>822.9</v>
      </c>
      <c r="FI29" s="14">
        <v>679.9</v>
      </c>
      <c r="FJ29" s="14">
        <v>159.5</v>
      </c>
      <c r="FK29" s="20">
        <f>SUM(FI29:FJ29)</f>
        <v>839.4</v>
      </c>
      <c r="FL29" s="105">
        <v>789.3</v>
      </c>
      <c r="FM29" s="20">
        <f>SUM(FL29,FK29,FH29)</f>
        <v>2451.6</v>
      </c>
      <c r="FN29" s="101">
        <f>SUM(FM29,EV29,ED29,DM29,CT29,CC29,BJ29,AM29,R29)</f>
        <v>20150.31</v>
      </c>
    </row>
    <row r="30" spans="1:170" ht="12.75" customHeight="1">
      <c r="A30" s="31"/>
      <c r="B30" s="202" t="s">
        <v>30</v>
      </c>
      <c r="C30" s="202"/>
      <c r="D30" s="202"/>
      <c r="E30" s="202"/>
      <c r="F30" s="199" t="s">
        <v>164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  <c r="S30" s="31"/>
      <c r="T30" s="202" t="s">
        <v>30</v>
      </c>
      <c r="U30" s="202"/>
      <c r="V30" s="202"/>
      <c r="W30" s="202"/>
      <c r="X30" s="199" t="s">
        <v>164</v>
      </c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1"/>
      <c r="AN30" s="31"/>
      <c r="AO30" s="202" t="s">
        <v>30</v>
      </c>
      <c r="AP30" s="202"/>
      <c r="AQ30" s="202"/>
      <c r="AR30" s="202"/>
      <c r="AS30" s="199" t="s">
        <v>164</v>
      </c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1"/>
      <c r="BK30" s="31"/>
      <c r="BL30" s="202" t="s">
        <v>30</v>
      </c>
      <c r="BM30" s="202"/>
      <c r="BN30" s="202"/>
      <c r="BO30" s="202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1"/>
      <c r="CD30" s="31"/>
      <c r="CE30" s="202" t="s">
        <v>30</v>
      </c>
      <c r="CF30" s="202"/>
      <c r="CG30" s="202"/>
      <c r="CH30" s="202"/>
      <c r="CI30" s="199" t="s">
        <v>164</v>
      </c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1"/>
      <c r="CU30" s="31"/>
      <c r="CV30" s="202" t="s">
        <v>30</v>
      </c>
      <c r="CW30" s="202"/>
      <c r="CX30" s="202"/>
      <c r="CY30" s="202"/>
      <c r="CZ30" s="199" t="s">
        <v>179</v>
      </c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53"/>
      <c r="DO30" s="202" t="s">
        <v>30</v>
      </c>
      <c r="DP30" s="202"/>
      <c r="DQ30" s="202"/>
      <c r="DR30" s="202"/>
      <c r="DS30" s="256" t="s">
        <v>164</v>
      </c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313"/>
      <c r="EE30" s="31"/>
      <c r="EF30" s="202" t="s">
        <v>30</v>
      </c>
      <c r="EG30" s="202"/>
      <c r="EH30" s="202"/>
      <c r="EI30" s="202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59"/>
      <c r="EX30" s="202" t="s">
        <v>30</v>
      </c>
      <c r="EY30" s="202"/>
      <c r="EZ30" s="202"/>
      <c r="FA30" s="202"/>
      <c r="FB30" s="256" t="s">
        <v>164</v>
      </c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</row>
    <row r="32" ht="12.75">
      <c r="A32" s="6" t="s">
        <v>155</v>
      </c>
    </row>
    <row r="33" spans="39:171" ht="12.75" hidden="1">
      <c r="AM33" s="55">
        <f>SUM(AI28*AI29,AL28*AL29)/AM29</f>
        <v>14.01832629054363</v>
      </c>
      <c r="BJ33" s="55">
        <f>SUM(AU28*AU29,AV28*AV29,AW28*AW29,AZ28*AZ29,BI28*BI29)/BJ29</f>
        <v>11.663570320718252</v>
      </c>
      <c r="CC33" s="55"/>
      <c r="CT33" s="55">
        <f>SUM(CI28*CI29,CJ28*CJ29,CM28*CM29,CS28*CS29)/CT29</f>
        <v>10.982534985700667</v>
      </c>
      <c r="DM33" s="6" t="e">
        <f>SUM(CZ28*CZ29,DA28*DA29,DB28*DB29,DC28*DC29,DD28*DD29,#REF!*#REF!,DE28*DE29,#REF!*#REF!,DF28*DF29,DG28*DG29,DH28*DH29,DI28*DI29,DJ28*DJ29,DK28*DK29,DL28*DL29,#REF!*#REF!)/DM29</f>
        <v>#REF!</v>
      </c>
      <c r="ED33" s="56">
        <f>SUM(DZ28*DZ29,EC28*EC29)/ED29</f>
        <v>11.606339497794368</v>
      </c>
      <c r="EV33" s="55">
        <f>SUM(ER28*ER29,ES28*ES29,ET28*ET29,EU28*EU29)/EV29</f>
        <v>12.462421392476141</v>
      </c>
      <c r="FM33" s="56">
        <f>SUM(FH28*FH29,FK28*FK29,FL28*FL29)/FM29</f>
        <v>13.12185266764562</v>
      </c>
      <c r="FN33" s="102">
        <f>SUM(R28*R29,AM28*AM29,BJ28*BJ29,CC28*CC29,CT28*CT29,DM28*DM29,ED28*ED29,EV28*EV29,FM28*FM29)/FN29</f>
        <v>12.226961639796109</v>
      </c>
      <c r="FO33" s="57" t="e">
        <f>SUM(R34*R29,AM33*AM29,BJ33*BJ29,CC33*CC29,CT33*CT29,DM33*DM29,ED33*ED29,EV33*EV29,FM33*FM29)/FN29</f>
        <v>#REF!</v>
      </c>
    </row>
    <row r="34" spans="18:170" ht="12.75" hidden="1">
      <c r="R34" s="55"/>
      <c r="AM34" s="55">
        <f>SUM(AM33-AM28)</f>
        <v>0</v>
      </c>
      <c r="BJ34" s="55">
        <f>SUM(BJ33-BJ28)</f>
        <v>1.7763568394002505E-15</v>
      </c>
      <c r="CC34" s="55"/>
      <c r="CT34" s="55">
        <f>SUM(CT33-CT28)</f>
        <v>0</v>
      </c>
      <c r="DM34" s="55" t="e">
        <f>SUM(DM33-DM28)</f>
        <v>#REF!</v>
      </c>
      <c r="ED34" s="55">
        <f>SUM(ED33-ED28)</f>
        <v>1.7763568394002505E-15</v>
      </c>
      <c r="EV34" s="55">
        <f>SUM(EV33-EV28)</f>
        <v>3.552713678800501E-15</v>
      </c>
      <c r="FM34" s="55">
        <f>SUM(FM33-FM28)</f>
        <v>1.7763568394002505E-15</v>
      </c>
      <c r="FN34" s="103">
        <f>SUM(FN33-FN28)</f>
        <v>-1.7763568394002505E-15</v>
      </c>
    </row>
    <row r="35" spans="18:130" ht="12.75">
      <c r="R35" s="55"/>
      <c r="DZ35" s="17">
        <f>SUM(DZ29)-DZ37-DZ39-DZ41</f>
        <v>346.69999999999993</v>
      </c>
    </row>
    <row r="36" ht="12.75">
      <c r="DZ36" s="6">
        <v>1.3</v>
      </c>
    </row>
    <row r="37" ht="12.75">
      <c r="DZ37" s="17">
        <v>363.8</v>
      </c>
    </row>
    <row r="38" ht="12.75">
      <c r="DZ38" s="6">
        <v>1.63</v>
      </c>
    </row>
    <row r="39" ht="12.75">
      <c r="DZ39" s="6">
        <v>56</v>
      </c>
    </row>
    <row r="40" ht="12.75">
      <c r="DZ40" s="6">
        <v>1.76</v>
      </c>
    </row>
    <row r="41" ht="12.75">
      <c r="DZ41" s="6">
        <v>96.1</v>
      </c>
    </row>
    <row r="42" ht="12.75">
      <c r="DZ42" s="6">
        <v>0.56</v>
      </c>
    </row>
    <row r="44" spans="1:130" ht="12.75">
      <c r="A44" s="32"/>
      <c r="DZ44" s="6">
        <v>363.8</v>
      </c>
    </row>
    <row r="45" spans="1:130" ht="12.75">
      <c r="A45" s="32"/>
      <c r="DZ45" s="6">
        <v>0</v>
      </c>
    </row>
    <row r="46" ht="12.75">
      <c r="DZ46" s="17">
        <f>SUM(DZ29)-DZ44</f>
        <v>498.7999999999999</v>
      </c>
    </row>
    <row r="47" ht="12.75">
      <c r="DZ47" s="6">
        <v>0.58</v>
      </c>
    </row>
    <row r="48" ht="12.75">
      <c r="DZ48" s="6">
        <v>363.8</v>
      </c>
    </row>
    <row r="49" ht="12.75">
      <c r="DZ49" s="6">
        <v>0.61</v>
      </c>
    </row>
    <row r="50" ht="12.75">
      <c r="DZ50" s="17">
        <f>SUM(DZ29)-DZ48</f>
        <v>498.7999999999999</v>
      </c>
    </row>
    <row r="51" ht="12.75">
      <c r="DZ51" s="6">
        <v>0.63</v>
      </c>
    </row>
    <row r="52" ht="12.75">
      <c r="DZ52" s="17" t="e">
        <f>SUM(#REF!,DF29,CP29,#REF!)</f>
        <v>#REF!</v>
      </c>
    </row>
    <row r="53" ht="12.75">
      <c r="DZ53" s="6">
        <v>0</v>
      </c>
    </row>
    <row r="54" ht="12.75">
      <c r="DZ54" s="17">
        <f>SUM(DU29:DY29,DG29:DS29,DB29:DE29,CN29)</f>
        <v>3347.4999999999995</v>
      </c>
    </row>
    <row r="55" ht="12.75">
      <c r="DZ55" s="6">
        <v>0.69</v>
      </c>
    </row>
    <row r="56" ht="12.75">
      <c r="DZ56" s="17">
        <f>SUM(DT29,CQ29:DA29,CO29)</f>
        <v>7059</v>
      </c>
    </row>
    <row r="57" ht="12.75">
      <c r="DZ57" s="6">
        <v>0.8</v>
      </c>
    </row>
    <row r="58" ht="12.75">
      <c r="DZ58" s="6">
        <v>56</v>
      </c>
    </row>
    <row r="59" ht="12.75">
      <c r="DZ59" s="6">
        <v>2.29</v>
      </c>
    </row>
    <row r="60" ht="12.75">
      <c r="DZ60" s="17" t="e">
        <f>SUM(DZ52,DZ54,DZ56,DZ58)</f>
        <v>#REF!</v>
      </c>
    </row>
    <row r="61" ht="12.75">
      <c r="DZ61" s="17" t="e">
        <f>SUM(DU29:DV29,#REF!,#REF!,DH29,DF29,DE29,CP29:CP29,#REF!)</f>
        <v>#REF!</v>
      </c>
    </row>
    <row r="62" ht="12.75">
      <c r="DZ62" s="6">
        <v>0</v>
      </c>
    </row>
    <row r="63" ht="12.75">
      <c r="DZ63" s="17" t="e">
        <f>SUM(DW29:DY29,DS29,DI29:DL29,DG29,#REF!,DB29:DD29,CN29)</f>
        <v>#REF!</v>
      </c>
    </row>
    <row r="64" ht="12.75">
      <c r="DZ64" s="6">
        <v>2.17</v>
      </c>
    </row>
    <row r="65" ht="12.75">
      <c r="DZ65" s="17">
        <f>SUM(DT29,CQ29:DA29,CO29)</f>
        <v>7059</v>
      </c>
    </row>
    <row r="66" ht="12.75">
      <c r="DZ66" s="6">
        <v>2.3</v>
      </c>
    </row>
    <row r="67" ht="12.75">
      <c r="DZ67" s="17" t="e">
        <f>SUM(DZ65,DZ63,DZ61)</f>
        <v>#REF!</v>
      </c>
    </row>
    <row r="68" ht="12.75">
      <c r="DZ68" s="17" t="e">
        <f>SUM(CP29:DY29,#REF!,CN29)</f>
        <v>#REF!</v>
      </c>
    </row>
    <row r="69" ht="12.75">
      <c r="DZ69" s="6">
        <v>0</v>
      </c>
    </row>
    <row r="70" ht="12.75">
      <c r="DZ70" s="17">
        <f>SUM(CO29)</f>
        <v>349.3</v>
      </c>
    </row>
    <row r="71" ht="12.75">
      <c r="DZ71" s="6">
        <v>0.21</v>
      </c>
    </row>
    <row r="72" ht="12.75">
      <c r="DZ72" s="17" t="e">
        <f>SUM(DZ70,DZ68)</f>
        <v>#REF!</v>
      </c>
    </row>
    <row r="73" ht="12.75">
      <c r="DZ73" s="17" t="e">
        <f>SUM(#REF!,#REF!,#REF!)</f>
        <v>#REF!</v>
      </c>
    </row>
    <row r="74" ht="12.75">
      <c r="DZ74" s="6">
        <v>0</v>
      </c>
    </row>
    <row r="75" ht="12.75">
      <c r="DZ75" s="17" t="e">
        <f>SUM(DZ72-DZ73)</f>
        <v>#REF!</v>
      </c>
    </row>
    <row r="76" ht="12.75">
      <c r="DZ76" s="6">
        <v>0.28</v>
      </c>
    </row>
  </sheetData>
  <sheetProtection/>
  <mergeCells count="383">
    <mergeCell ref="EJ30:EV30"/>
    <mergeCell ref="FB30:FN30"/>
    <mergeCell ref="BP30:CC30"/>
    <mergeCell ref="CI30:CT30"/>
    <mergeCell ref="CZ30:DM30"/>
    <mergeCell ref="EF30:EI30"/>
    <mergeCell ref="F30:R30"/>
    <mergeCell ref="X30:AM30"/>
    <mergeCell ref="AS30:BJ30"/>
    <mergeCell ref="DS30:ED30"/>
    <mergeCell ref="CE30:CH30"/>
    <mergeCell ref="AO30:AR30"/>
    <mergeCell ref="A1:R1"/>
    <mergeCell ref="A2:R2"/>
    <mergeCell ref="EX29:FA29"/>
    <mergeCell ref="EX30:FA30"/>
    <mergeCell ref="EX27:FA27"/>
    <mergeCell ref="EX28:FA28"/>
    <mergeCell ref="EX19:FA19"/>
    <mergeCell ref="EX20:FA20"/>
    <mergeCell ref="EX13:FA13"/>
    <mergeCell ref="EX14:FA14"/>
    <mergeCell ref="FM5:FM7"/>
    <mergeCell ref="FN5:FN7"/>
    <mergeCell ref="EX25:FA25"/>
    <mergeCell ref="EX26:FA26"/>
    <mergeCell ref="EX21:FA21"/>
    <mergeCell ref="EX22:FA22"/>
    <mergeCell ref="EX23:FA23"/>
    <mergeCell ref="EX24:FA24"/>
    <mergeCell ref="EX17:FA17"/>
    <mergeCell ref="EX18:FA18"/>
    <mergeCell ref="EX16:FA16"/>
    <mergeCell ref="EX9:FA9"/>
    <mergeCell ref="EX10:FA10"/>
    <mergeCell ref="EX11:FA11"/>
    <mergeCell ref="EX12:FA12"/>
    <mergeCell ref="FG6:FG7"/>
    <mergeCell ref="FH6:FH7"/>
    <mergeCell ref="FD6:FD7"/>
    <mergeCell ref="EX15:FA15"/>
    <mergeCell ref="EX5:FA7"/>
    <mergeCell ref="EX8:FA8"/>
    <mergeCell ref="FE6:FE7"/>
    <mergeCell ref="FF6:FF7"/>
    <mergeCell ref="EF18:EI18"/>
    <mergeCell ref="EF19:EI19"/>
    <mergeCell ref="EF20:EI20"/>
    <mergeCell ref="EF21:EI21"/>
    <mergeCell ref="EF28:EI28"/>
    <mergeCell ref="EF29:EI29"/>
    <mergeCell ref="EF22:EI22"/>
    <mergeCell ref="EF23:EI23"/>
    <mergeCell ref="EF24:EI24"/>
    <mergeCell ref="EF25:EI25"/>
    <mergeCell ref="EF26:EI26"/>
    <mergeCell ref="EF27:EI27"/>
    <mergeCell ref="EF8:EI8"/>
    <mergeCell ref="EF16:EI16"/>
    <mergeCell ref="EF17:EI17"/>
    <mergeCell ref="EF10:EI10"/>
    <mergeCell ref="EF11:EI11"/>
    <mergeCell ref="EF12:EI12"/>
    <mergeCell ref="EF13:EI13"/>
    <mergeCell ref="EF14:EI14"/>
    <mergeCell ref="EF15:EI15"/>
    <mergeCell ref="DO28:DR28"/>
    <mergeCell ref="DO29:DR29"/>
    <mergeCell ref="DO30:DR30"/>
    <mergeCell ref="DS5:DZ5"/>
    <mergeCell ref="DO24:DR24"/>
    <mergeCell ref="DO25:DR25"/>
    <mergeCell ref="DO26:DR26"/>
    <mergeCell ref="DO27:DR27"/>
    <mergeCell ref="DO20:DR20"/>
    <mergeCell ref="DO21:DR21"/>
    <mergeCell ref="DO14:DR14"/>
    <mergeCell ref="DO15:DR15"/>
    <mergeCell ref="DO22:DR22"/>
    <mergeCell ref="DO23:DR23"/>
    <mergeCell ref="DO16:DR16"/>
    <mergeCell ref="DO17:DR17"/>
    <mergeCell ref="DO18:DR18"/>
    <mergeCell ref="DO19:DR19"/>
    <mergeCell ref="DO10:DR10"/>
    <mergeCell ref="DO11:DR11"/>
    <mergeCell ref="DO12:DR12"/>
    <mergeCell ref="DO13:DR13"/>
    <mergeCell ref="CV29:CY29"/>
    <mergeCell ref="CV30:CY30"/>
    <mergeCell ref="CZ5:DL5"/>
    <mergeCell ref="DM5:DM7"/>
    <mergeCell ref="CV25:CY25"/>
    <mergeCell ref="CV26:CY26"/>
    <mergeCell ref="CV27:CY27"/>
    <mergeCell ref="CV28:CY28"/>
    <mergeCell ref="CV21:CY21"/>
    <mergeCell ref="CV22:CY22"/>
    <mergeCell ref="CV24:CY24"/>
    <mergeCell ref="CV17:CY17"/>
    <mergeCell ref="CV18:CY18"/>
    <mergeCell ref="CV19:CY19"/>
    <mergeCell ref="CV20:CY20"/>
    <mergeCell ref="CV14:CY14"/>
    <mergeCell ref="CV15:CY15"/>
    <mergeCell ref="CV16:CY16"/>
    <mergeCell ref="CV23:CY23"/>
    <mergeCell ref="CV10:CY10"/>
    <mergeCell ref="CV11:CY11"/>
    <mergeCell ref="CV12:CY12"/>
    <mergeCell ref="CV13:CY13"/>
    <mergeCell ref="CV8:CY8"/>
    <mergeCell ref="EF9:EI9"/>
    <mergeCell ref="DZ6:DZ7"/>
    <mergeCell ref="EC6:EC7"/>
    <mergeCell ref="EB6:EB7"/>
    <mergeCell ref="DE6:DE7"/>
    <mergeCell ref="DX6:DX7"/>
    <mergeCell ref="CV9:CY9"/>
    <mergeCell ref="DO8:DR8"/>
    <mergeCell ref="DO9:DR9"/>
    <mergeCell ref="CE20:CH20"/>
    <mergeCell ref="CE21:CH21"/>
    <mergeCell ref="CE14:CH14"/>
    <mergeCell ref="CE15:CH15"/>
    <mergeCell ref="CE16:CH16"/>
    <mergeCell ref="CE17:CH17"/>
    <mergeCell ref="BL21:BO21"/>
    <mergeCell ref="CE27:CH27"/>
    <mergeCell ref="CE28:CH28"/>
    <mergeCell ref="CE29:CH29"/>
    <mergeCell ref="CE22:CH22"/>
    <mergeCell ref="CE23:CH23"/>
    <mergeCell ref="CE24:CH24"/>
    <mergeCell ref="CE25:CH25"/>
    <mergeCell ref="CE26:CH26"/>
    <mergeCell ref="CE19:CH19"/>
    <mergeCell ref="BL29:BO29"/>
    <mergeCell ref="BL30:BO30"/>
    <mergeCell ref="BL18:BO18"/>
    <mergeCell ref="BL19:BO19"/>
    <mergeCell ref="BL28:BO28"/>
    <mergeCell ref="BL26:BO26"/>
    <mergeCell ref="BL27:BO27"/>
    <mergeCell ref="BL25:BO25"/>
    <mergeCell ref="BL20:BO20"/>
    <mergeCell ref="CE11:CH11"/>
    <mergeCell ref="CE12:CH12"/>
    <mergeCell ref="CE13:CH13"/>
    <mergeCell ref="CE18:CH18"/>
    <mergeCell ref="BL24:BO24"/>
    <mergeCell ref="BL12:BO12"/>
    <mergeCell ref="BL11:BO11"/>
    <mergeCell ref="BL16:BO16"/>
    <mergeCell ref="BL17:BO17"/>
    <mergeCell ref="BL22:BO22"/>
    <mergeCell ref="BL13:BO13"/>
    <mergeCell ref="BL14:BO14"/>
    <mergeCell ref="BL15:BO15"/>
    <mergeCell ref="BL23:BO23"/>
    <mergeCell ref="X5:AA5"/>
    <mergeCell ref="T11:W11"/>
    <mergeCell ref="T12:W12"/>
    <mergeCell ref="T9:W9"/>
    <mergeCell ref="T18:W18"/>
    <mergeCell ref="T17:W17"/>
    <mergeCell ref="T14:W14"/>
    <mergeCell ref="N5:Q5"/>
    <mergeCell ref="P6:P7"/>
    <mergeCell ref="R5:R7"/>
    <mergeCell ref="Q6:Q7"/>
    <mergeCell ref="T29:W29"/>
    <mergeCell ref="T30:W30"/>
    <mergeCell ref="T23:W23"/>
    <mergeCell ref="T24:W24"/>
    <mergeCell ref="T25:W25"/>
    <mergeCell ref="T26:W26"/>
    <mergeCell ref="T27:W27"/>
    <mergeCell ref="T28:W28"/>
    <mergeCell ref="BW5:CB5"/>
    <mergeCell ref="BK5:BK7"/>
    <mergeCell ref="BL5:BO7"/>
    <mergeCell ref="BU6:BU7"/>
    <mergeCell ref="BQ5:BR5"/>
    <mergeCell ref="BQ6:BQ7"/>
    <mergeCell ref="BR6:BR7"/>
    <mergeCell ref="CB6:CB7"/>
    <mergeCell ref="BP5:BP7"/>
    <mergeCell ref="T20:W20"/>
    <mergeCell ref="T21:W21"/>
    <mergeCell ref="AO9:AR9"/>
    <mergeCell ref="AO16:AR16"/>
    <mergeCell ref="AO17:AR17"/>
    <mergeCell ref="AO12:AR12"/>
    <mergeCell ref="AO13:AR13"/>
    <mergeCell ref="AO14:AR14"/>
    <mergeCell ref="T13:W13"/>
    <mergeCell ref="T19:W19"/>
    <mergeCell ref="T22:W22"/>
    <mergeCell ref="T15:W15"/>
    <mergeCell ref="T16:W16"/>
    <mergeCell ref="AX6:AX7"/>
    <mergeCell ref="AH6:AH7"/>
    <mergeCell ref="AG6:AG7"/>
    <mergeCell ref="AO11:AR11"/>
    <mergeCell ref="AN5:AN7"/>
    <mergeCell ref="AO5:AR7"/>
    <mergeCell ref="AO8:AR8"/>
    <mergeCell ref="T10:W10"/>
    <mergeCell ref="BL10:BO10"/>
    <mergeCell ref="T8:W8"/>
    <mergeCell ref="BW6:BW7"/>
    <mergeCell ref="AY6:AY7"/>
    <mergeCell ref="BS6:BS7"/>
    <mergeCell ref="BL8:BO8"/>
    <mergeCell ref="BL9:BO9"/>
    <mergeCell ref="CE8:CH8"/>
    <mergeCell ref="CE9:CH9"/>
    <mergeCell ref="CE10:CH10"/>
    <mergeCell ref="FC6:FC7"/>
    <mergeCell ref="CT5:CT7"/>
    <mergeCell ref="CN5:CS5"/>
    <mergeCell ref="CS6:CS7"/>
    <mergeCell ref="CU5:CU7"/>
    <mergeCell ref="CO6:CO7"/>
    <mergeCell ref="CI5:CI7"/>
    <mergeCell ref="EU6:EU7"/>
    <mergeCell ref="FB6:FB7"/>
    <mergeCell ref="EA5:EC5"/>
    <mergeCell ref="ED5:ED7"/>
    <mergeCell ref="EE5:EE7"/>
    <mergeCell ref="EF5:EI7"/>
    <mergeCell ref="ES5:EU5"/>
    <mergeCell ref="EV5:EV7"/>
    <mergeCell ref="FB5:FH5"/>
    <mergeCell ref="EW5:EW7"/>
    <mergeCell ref="CN6:CN7"/>
    <mergeCell ref="CK5:CM5"/>
    <mergeCell ref="CK6:CK7"/>
    <mergeCell ref="CL6:CL7"/>
    <mergeCell ref="CM6:CM7"/>
    <mergeCell ref="CJ5:CJ7"/>
    <mergeCell ref="AJ5:AL5"/>
    <mergeCell ref="AJ6:AJ7"/>
    <mergeCell ref="CA6:CA7"/>
    <mergeCell ref="CE5:CH7"/>
    <mergeCell ref="BG6:BG7"/>
    <mergeCell ref="BH6:BH7"/>
    <mergeCell ref="CC5:CC7"/>
    <mergeCell ref="BS5:BV5"/>
    <mergeCell ref="CD5:CD7"/>
    <mergeCell ref="Z6:Z7"/>
    <mergeCell ref="BT6:BT7"/>
    <mergeCell ref="BX6:BX7"/>
    <mergeCell ref="BY6:BY7"/>
    <mergeCell ref="B4:R4"/>
    <mergeCell ref="AZ6:AZ7"/>
    <mergeCell ref="AL6:AL7"/>
    <mergeCell ref="S5:S7"/>
    <mergeCell ref="T5:W7"/>
    <mergeCell ref="M6:M7"/>
    <mergeCell ref="AK6:AK7"/>
    <mergeCell ref="L6:L7"/>
    <mergeCell ref="AS5:AU5"/>
    <mergeCell ref="AS6:AS7"/>
    <mergeCell ref="A5:A7"/>
    <mergeCell ref="B5:E7"/>
    <mergeCell ref="N6:N7"/>
    <mergeCell ref="O6:O7"/>
    <mergeCell ref="H5:H7"/>
    <mergeCell ref="I5:J5"/>
    <mergeCell ref="F5:G5"/>
    <mergeCell ref="F6:F7"/>
    <mergeCell ref="I6:I7"/>
    <mergeCell ref="AX5:AZ5"/>
    <mergeCell ref="AV5:AV7"/>
    <mergeCell ref="AI6:AI7"/>
    <mergeCell ref="AD6:AD7"/>
    <mergeCell ref="AE6:AE7"/>
    <mergeCell ref="AF6:AF7"/>
    <mergeCell ref="AT6:AT7"/>
    <mergeCell ref="AM5:AM7"/>
    <mergeCell ref="AW5:AW7"/>
    <mergeCell ref="AU6:AU7"/>
    <mergeCell ref="FK6:FK7"/>
    <mergeCell ref="B8:E8"/>
    <mergeCell ref="B9:E9"/>
    <mergeCell ref="FJ6:FJ7"/>
    <mergeCell ref="FI6:FI7"/>
    <mergeCell ref="AB6:AB7"/>
    <mergeCell ref="AC6:AC7"/>
    <mergeCell ref="AA6:AA7"/>
    <mergeCell ref="X6:X7"/>
    <mergeCell ref="Y6:Y7"/>
    <mergeCell ref="EL6:EL7"/>
    <mergeCell ref="B18:E18"/>
    <mergeCell ref="B19:E19"/>
    <mergeCell ref="B16:E16"/>
    <mergeCell ref="B17:E17"/>
    <mergeCell ref="B14:E14"/>
    <mergeCell ref="B15:E15"/>
    <mergeCell ref="DY6:DY7"/>
    <mergeCell ref="B13:E13"/>
    <mergeCell ref="B11:E11"/>
    <mergeCell ref="B20:E20"/>
    <mergeCell ref="B21:E21"/>
    <mergeCell ref="EJ6:EJ7"/>
    <mergeCell ref="EK6:EK7"/>
    <mergeCell ref="G6:G7"/>
    <mergeCell ref="K5:K7"/>
    <mergeCell ref="L5:M5"/>
    <mergeCell ref="B10:E10"/>
    <mergeCell ref="B12:E12"/>
    <mergeCell ref="J6:J7"/>
    <mergeCell ref="B24:E24"/>
    <mergeCell ref="B25:E25"/>
    <mergeCell ref="B22:E22"/>
    <mergeCell ref="B23:E23"/>
    <mergeCell ref="B29:E29"/>
    <mergeCell ref="B30:E30"/>
    <mergeCell ref="EA6:EA7"/>
    <mergeCell ref="B26:E26"/>
    <mergeCell ref="B27:E27"/>
    <mergeCell ref="B28:E28"/>
    <mergeCell ref="BC6:BC7"/>
    <mergeCell ref="BD6:BD7"/>
    <mergeCell ref="BE6:BE7"/>
    <mergeCell ref="DO5:DR7"/>
    <mergeCell ref="EM6:EM7"/>
    <mergeCell ref="EN6:EN7"/>
    <mergeCell ref="FL5:FL7"/>
    <mergeCell ref="EO6:EO7"/>
    <mergeCell ref="EP6:EP7"/>
    <mergeCell ref="EQ6:EQ7"/>
    <mergeCell ref="ER6:ER7"/>
    <mergeCell ref="FI5:FK5"/>
    <mergeCell ref="ES6:ES7"/>
    <mergeCell ref="ET6:ET7"/>
    <mergeCell ref="EJ5:ER5"/>
    <mergeCell ref="DF6:DF7"/>
    <mergeCell ref="DG6:DG7"/>
    <mergeCell ref="DH6:DH7"/>
    <mergeCell ref="DI6:DI7"/>
    <mergeCell ref="DJ6:DJ7"/>
    <mergeCell ref="DK6:DK7"/>
    <mergeCell ref="DL6:DL7"/>
    <mergeCell ref="DS6:DS7"/>
    <mergeCell ref="DN5:DN7"/>
    <mergeCell ref="BA5:BI5"/>
    <mergeCell ref="BA6:BA7"/>
    <mergeCell ref="BB6:BB7"/>
    <mergeCell ref="BV6:BV7"/>
    <mergeCell ref="BJ5:BJ7"/>
    <mergeCell ref="DV6:DV7"/>
    <mergeCell ref="DW6:DW7"/>
    <mergeCell ref="AO10:AR10"/>
    <mergeCell ref="BI6:BI7"/>
    <mergeCell ref="BF6:BF7"/>
    <mergeCell ref="CR6:CR7"/>
    <mergeCell ref="CZ6:CZ7"/>
    <mergeCell ref="DA6:DA7"/>
    <mergeCell ref="DT6:DT7"/>
    <mergeCell ref="BZ6:BZ7"/>
    <mergeCell ref="AO19:AR19"/>
    <mergeCell ref="AO20:AR20"/>
    <mergeCell ref="AO21:AR21"/>
    <mergeCell ref="DU6:DU7"/>
    <mergeCell ref="DB6:DB7"/>
    <mergeCell ref="DC6:DC7"/>
    <mergeCell ref="DD6:DD7"/>
    <mergeCell ref="CV5:CY7"/>
    <mergeCell ref="CP6:CP7"/>
    <mergeCell ref="CQ6:CQ7"/>
    <mergeCell ref="AO15:AR15"/>
    <mergeCell ref="AO29:AR29"/>
    <mergeCell ref="AO22:AR22"/>
    <mergeCell ref="AO23:AR23"/>
    <mergeCell ref="AO24:AR24"/>
    <mergeCell ref="AO25:AR25"/>
    <mergeCell ref="AO26:AR26"/>
    <mergeCell ref="AO27:AR27"/>
    <mergeCell ref="AO28:AR28"/>
    <mergeCell ref="AO18:AR1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30" sqref="U30"/>
    </sheetView>
  </sheetViews>
  <sheetFormatPr defaultColWidth="9.140625" defaultRowHeight="12.75"/>
  <cols>
    <col min="1" max="1" width="8.8515625" style="6" customWidth="1"/>
    <col min="2" max="4" width="9.140625" style="6" customWidth="1"/>
    <col min="5" max="5" width="10.28125" style="6" customWidth="1"/>
    <col min="6" max="6" width="11.140625" style="1" customWidth="1"/>
    <col min="7" max="9" width="11.140625" style="23" customWidth="1"/>
    <col min="10" max="10" width="11.140625" style="6" customWidth="1"/>
    <col min="11" max="11" width="16.00390625" style="23" customWidth="1"/>
    <col min="12" max="12" width="10.421875" style="6" customWidth="1"/>
    <col min="13" max="13" width="12.140625" style="23" customWidth="1"/>
    <col min="14" max="14" width="6.8515625" style="6" customWidth="1"/>
    <col min="15" max="17" width="9.140625" style="6" customWidth="1"/>
    <col min="18" max="18" width="1.421875" style="6" customWidth="1"/>
    <col min="19" max="19" width="9.57421875" style="23" customWidth="1"/>
    <col min="20" max="20" width="7.00390625" style="23" customWidth="1"/>
    <col min="21" max="21" width="13.00390625" style="35" customWidth="1"/>
    <col min="22" max="16384" width="9.140625" style="6" customWidth="1"/>
  </cols>
  <sheetData>
    <row r="1" spans="1:18" ht="15.75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8"/>
      <c r="O1" s="18"/>
      <c r="P1" s="18"/>
      <c r="Q1" s="18"/>
      <c r="R1" s="18"/>
    </row>
    <row r="2" spans="1:18" ht="24.75" customHeight="1">
      <c r="A2" s="237" t="s">
        <v>166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9"/>
      <c r="O2" s="19"/>
      <c r="P2" s="19"/>
      <c r="Q2" s="19"/>
      <c r="R2" s="19"/>
    </row>
    <row r="3" spans="1:18" ht="12.75" customHeight="1" hidden="1">
      <c r="A3" s="5"/>
      <c r="B3" s="5"/>
      <c r="C3" s="5"/>
      <c r="D3" s="5"/>
      <c r="E3" s="5"/>
      <c r="F3" s="19"/>
      <c r="G3" s="28"/>
      <c r="H3" s="28"/>
      <c r="I3" s="28"/>
      <c r="J3" s="5"/>
      <c r="K3" s="28"/>
      <c r="L3" s="5"/>
      <c r="M3" s="28"/>
      <c r="N3" s="5"/>
      <c r="O3" s="5"/>
      <c r="P3" s="5"/>
      <c r="Q3" s="5"/>
      <c r="R3" s="5"/>
    </row>
    <row r="4" spans="1:21" ht="12.75" customHeight="1">
      <c r="A4" s="5"/>
      <c r="B4" s="283" t="s">
        <v>187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120"/>
      <c r="O4" s="120"/>
      <c r="P4" s="120"/>
      <c r="Q4" s="120"/>
      <c r="R4" s="120"/>
      <c r="S4" s="121"/>
      <c r="T4" s="121"/>
      <c r="U4" s="112"/>
    </row>
    <row r="5" spans="2:21" ht="4.5" customHeight="1"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122"/>
      <c r="O5" s="122"/>
      <c r="P5" s="122"/>
      <c r="Q5" s="122"/>
      <c r="R5" s="122"/>
      <c r="S5" s="121"/>
      <c r="T5" s="121"/>
      <c r="U5" s="112"/>
    </row>
    <row r="6" spans="1:21" ht="15.75" customHeight="1">
      <c r="A6" s="281" t="s">
        <v>45</v>
      </c>
      <c r="B6" s="211" t="s">
        <v>46</v>
      </c>
      <c r="C6" s="212"/>
      <c r="D6" s="212"/>
      <c r="E6" s="213"/>
      <c r="F6" s="263" t="s">
        <v>183</v>
      </c>
      <c r="G6" s="272" t="s">
        <v>147</v>
      </c>
      <c r="H6" s="272" t="s">
        <v>148</v>
      </c>
      <c r="I6" s="272" t="s">
        <v>149</v>
      </c>
      <c r="J6" s="260" t="s">
        <v>150</v>
      </c>
      <c r="K6" s="260"/>
      <c r="L6" s="285" t="s">
        <v>81</v>
      </c>
      <c r="M6" s="286"/>
      <c r="N6" s="281" t="s">
        <v>45</v>
      </c>
      <c r="O6" s="211" t="s">
        <v>46</v>
      </c>
      <c r="P6" s="212"/>
      <c r="Q6" s="212"/>
      <c r="R6" s="213"/>
      <c r="S6" s="272" t="s">
        <v>151</v>
      </c>
      <c r="T6" s="269" t="s">
        <v>152</v>
      </c>
      <c r="U6" s="266" t="s">
        <v>153</v>
      </c>
    </row>
    <row r="7" spans="1:21" ht="16.5" customHeight="1">
      <c r="A7" s="281"/>
      <c r="B7" s="214"/>
      <c r="C7" s="215"/>
      <c r="D7" s="215"/>
      <c r="E7" s="216"/>
      <c r="F7" s="264"/>
      <c r="G7" s="273"/>
      <c r="H7" s="273"/>
      <c r="I7" s="273"/>
      <c r="J7" s="258" t="s">
        <v>62</v>
      </c>
      <c r="K7" s="261" t="s">
        <v>117</v>
      </c>
      <c r="L7" s="258" t="s">
        <v>49</v>
      </c>
      <c r="M7" s="282" t="s">
        <v>117</v>
      </c>
      <c r="N7" s="281"/>
      <c r="O7" s="214"/>
      <c r="P7" s="215"/>
      <c r="Q7" s="215"/>
      <c r="R7" s="216"/>
      <c r="S7" s="273"/>
      <c r="T7" s="270"/>
      <c r="U7" s="267"/>
    </row>
    <row r="8" spans="1:21" ht="66.75" customHeight="1">
      <c r="A8" s="281"/>
      <c r="B8" s="217"/>
      <c r="C8" s="218"/>
      <c r="D8" s="218"/>
      <c r="E8" s="185"/>
      <c r="F8" s="265"/>
      <c r="G8" s="274"/>
      <c r="H8" s="274"/>
      <c r="I8" s="274"/>
      <c r="J8" s="259"/>
      <c r="K8" s="261"/>
      <c r="L8" s="259"/>
      <c r="M8" s="261"/>
      <c r="N8" s="281"/>
      <c r="O8" s="217"/>
      <c r="P8" s="218"/>
      <c r="Q8" s="218"/>
      <c r="R8" s="185"/>
      <c r="S8" s="274"/>
      <c r="T8" s="271"/>
      <c r="U8" s="268"/>
    </row>
    <row r="9" spans="1:21" ht="36" customHeight="1">
      <c r="A9" s="29">
        <v>1</v>
      </c>
      <c r="B9" s="186" t="s">
        <v>9</v>
      </c>
      <c r="C9" s="186"/>
      <c r="D9" s="186"/>
      <c r="E9" s="186"/>
      <c r="F9" s="24">
        <f aca="true" t="shared" si="0" ref="F9:M9">SUM(F11:F15)</f>
        <v>0.81</v>
      </c>
      <c r="G9" s="24">
        <f t="shared" si="0"/>
        <v>0.81</v>
      </c>
      <c r="H9" s="24">
        <f t="shared" si="0"/>
        <v>0.81</v>
      </c>
      <c r="I9" s="24">
        <f t="shared" si="0"/>
        <v>0.81</v>
      </c>
      <c r="J9" s="24">
        <f t="shared" si="0"/>
        <v>0.81</v>
      </c>
      <c r="K9" s="24">
        <f t="shared" si="0"/>
        <v>0.81</v>
      </c>
      <c r="L9" s="24">
        <f t="shared" si="0"/>
        <v>0.81</v>
      </c>
      <c r="M9" s="24">
        <f t="shared" si="0"/>
        <v>0.81</v>
      </c>
      <c r="N9" s="29">
        <v>1</v>
      </c>
      <c r="O9" s="186" t="s">
        <v>9</v>
      </c>
      <c r="P9" s="186"/>
      <c r="Q9" s="186"/>
      <c r="R9" s="186"/>
      <c r="S9" s="24">
        <f>SUM(S11:S15)</f>
        <v>0.81</v>
      </c>
      <c r="T9" s="24">
        <f>SUM(T11:T15)</f>
        <v>0.81</v>
      </c>
      <c r="U9" s="113">
        <f>SUM(U11:U15)</f>
        <v>0.81</v>
      </c>
    </row>
    <row r="10" spans="1:21" ht="12.75" customHeight="1">
      <c r="A10" s="30"/>
      <c r="B10" s="162" t="s">
        <v>0</v>
      </c>
      <c r="C10" s="162"/>
      <c r="D10" s="162"/>
      <c r="E10" s="162"/>
      <c r="F10" s="30"/>
      <c r="G10" s="36"/>
      <c r="H10" s="36"/>
      <c r="I10" s="36"/>
      <c r="J10" s="36"/>
      <c r="K10" s="36"/>
      <c r="L10" s="36"/>
      <c r="M10" s="36"/>
      <c r="N10" s="30"/>
      <c r="O10" s="162" t="s">
        <v>0</v>
      </c>
      <c r="P10" s="162"/>
      <c r="Q10" s="162"/>
      <c r="R10" s="162"/>
      <c r="S10" s="36"/>
      <c r="T10" s="36"/>
      <c r="U10" s="114"/>
    </row>
    <row r="11" spans="1:21" ht="13.5" customHeight="1">
      <c r="A11" s="30" t="s">
        <v>10</v>
      </c>
      <c r="B11" s="204" t="s">
        <v>15</v>
      </c>
      <c r="C11" s="204"/>
      <c r="D11" s="204"/>
      <c r="E11" s="204"/>
      <c r="F11" s="30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0" t="s">
        <v>10</v>
      </c>
      <c r="O11" s="204" t="s">
        <v>15</v>
      </c>
      <c r="P11" s="204"/>
      <c r="Q11" s="204"/>
      <c r="R11" s="204"/>
      <c r="S11" s="24">
        <v>0</v>
      </c>
      <c r="T11" s="24">
        <v>0</v>
      </c>
      <c r="U11" s="115">
        <v>0</v>
      </c>
    </row>
    <row r="12" spans="1:21" ht="15.75" customHeight="1">
      <c r="A12" s="30" t="s">
        <v>11</v>
      </c>
      <c r="B12" s="206" t="s">
        <v>16</v>
      </c>
      <c r="C12" s="206"/>
      <c r="D12" s="206"/>
      <c r="E12" s="206"/>
      <c r="F12" s="30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0" t="s">
        <v>11</v>
      </c>
      <c r="O12" s="206" t="s">
        <v>16</v>
      </c>
      <c r="P12" s="206"/>
      <c r="Q12" s="206"/>
      <c r="R12" s="206"/>
      <c r="S12" s="25">
        <v>0</v>
      </c>
      <c r="T12" s="25">
        <v>0</v>
      </c>
      <c r="U12" s="116">
        <v>0</v>
      </c>
    </row>
    <row r="13" spans="1:21" ht="15.75" customHeight="1">
      <c r="A13" s="30" t="s">
        <v>12</v>
      </c>
      <c r="B13" s="206" t="s">
        <v>17</v>
      </c>
      <c r="C13" s="206"/>
      <c r="D13" s="206"/>
      <c r="E13" s="206"/>
      <c r="F13" s="30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0" t="s">
        <v>12</v>
      </c>
      <c r="O13" s="206" t="s">
        <v>17</v>
      </c>
      <c r="P13" s="206"/>
      <c r="Q13" s="206"/>
      <c r="R13" s="206"/>
      <c r="S13" s="24">
        <v>0</v>
      </c>
      <c r="T13" s="24">
        <v>0</v>
      </c>
      <c r="U13" s="116">
        <v>0</v>
      </c>
    </row>
    <row r="14" spans="1:21" ht="15.75" customHeight="1">
      <c r="A14" s="30" t="s">
        <v>18</v>
      </c>
      <c r="B14" s="206" t="s">
        <v>19</v>
      </c>
      <c r="C14" s="206"/>
      <c r="D14" s="206"/>
      <c r="E14" s="206"/>
      <c r="F14" s="106">
        <v>0.81</v>
      </c>
      <c r="G14" s="25">
        <v>0.81</v>
      </c>
      <c r="H14" s="25">
        <v>0.81</v>
      </c>
      <c r="I14" s="25">
        <v>0.81</v>
      </c>
      <c r="J14" s="25">
        <v>0.81</v>
      </c>
      <c r="K14" s="25">
        <v>0.81</v>
      </c>
      <c r="L14" s="25">
        <v>0.81</v>
      </c>
      <c r="M14" s="25">
        <v>0.81</v>
      </c>
      <c r="N14" s="30" t="s">
        <v>18</v>
      </c>
      <c r="O14" s="206" t="s">
        <v>19</v>
      </c>
      <c r="P14" s="206"/>
      <c r="Q14" s="206"/>
      <c r="R14" s="206"/>
      <c r="S14" s="25">
        <v>0.81</v>
      </c>
      <c r="T14" s="25">
        <v>0.81</v>
      </c>
      <c r="U14" s="114">
        <v>0.81</v>
      </c>
    </row>
    <row r="15" spans="1:21" ht="15.75" customHeight="1">
      <c r="A15" s="30" t="s">
        <v>13</v>
      </c>
      <c r="B15" s="204" t="s">
        <v>1</v>
      </c>
      <c r="C15" s="204"/>
      <c r="D15" s="204"/>
      <c r="E15" s="204"/>
      <c r="F15" s="30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0" t="s">
        <v>13</v>
      </c>
      <c r="O15" s="204" t="s">
        <v>1</v>
      </c>
      <c r="P15" s="204"/>
      <c r="Q15" s="204"/>
      <c r="R15" s="204"/>
      <c r="S15" s="24">
        <v>0</v>
      </c>
      <c r="T15" s="24">
        <v>0</v>
      </c>
      <c r="U15" s="117">
        <v>0</v>
      </c>
    </row>
    <row r="16" spans="1:21" ht="12.75" customHeight="1">
      <c r="A16" s="29">
        <v>2</v>
      </c>
      <c r="B16" s="186" t="s">
        <v>2</v>
      </c>
      <c r="C16" s="186"/>
      <c r="D16" s="186"/>
      <c r="E16" s="186"/>
      <c r="F16" s="108">
        <v>0.5</v>
      </c>
      <c r="G16" s="24">
        <v>0.5</v>
      </c>
      <c r="H16" s="24">
        <v>0.5</v>
      </c>
      <c r="I16" s="24">
        <v>0.5</v>
      </c>
      <c r="J16" s="24">
        <v>0.5</v>
      </c>
      <c r="K16" s="24">
        <v>0.5</v>
      </c>
      <c r="L16" s="24">
        <v>0.5</v>
      </c>
      <c r="M16" s="24">
        <v>0.5</v>
      </c>
      <c r="N16" s="29">
        <v>2</v>
      </c>
      <c r="O16" s="186" t="s">
        <v>2</v>
      </c>
      <c r="P16" s="186"/>
      <c r="Q16" s="186"/>
      <c r="R16" s="186"/>
      <c r="S16" s="24">
        <v>0.5</v>
      </c>
      <c r="T16" s="24">
        <v>0.5</v>
      </c>
      <c r="U16" s="115">
        <v>0.5</v>
      </c>
    </row>
    <row r="17" spans="1:21" ht="13.5" customHeight="1">
      <c r="A17" s="29">
        <v>3</v>
      </c>
      <c r="B17" s="186" t="s">
        <v>20</v>
      </c>
      <c r="C17" s="186"/>
      <c r="D17" s="186"/>
      <c r="E17" s="186"/>
      <c r="F17" s="108">
        <v>1.52</v>
      </c>
      <c r="G17" s="24">
        <v>1.52</v>
      </c>
      <c r="H17" s="24">
        <v>1.52</v>
      </c>
      <c r="I17" s="24">
        <v>1.52</v>
      </c>
      <c r="J17" s="24">
        <v>1.52</v>
      </c>
      <c r="K17" s="24">
        <v>1.52</v>
      </c>
      <c r="L17" s="24">
        <v>1.52</v>
      </c>
      <c r="M17" s="24">
        <v>1.52</v>
      </c>
      <c r="N17" s="29">
        <v>3</v>
      </c>
      <c r="O17" s="186" t="s">
        <v>20</v>
      </c>
      <c r="P17" s="186"/>
      <c r="Q17" s="186"/>
      <c r="R17" s="186"/>
      <c r="S17" s="24">
        <v>1.52</v>
      </c>
      <c r="T17" s="24">
        <v>1.52</v>
      </c>
      <c r="U17" s="115">
        <v>1.52</v>
      </c>
    </row>
    <row r="18" spans="1:21" ht="23.25" customHeight="1">
      <c r="A18" s="29">
        <v>4</v>
      </c>
      <c r="B18" s="186" t="s">
        <v>3</v>
      </c>
      <c r="C18" s="186"/>
      <c r="D18" s="186"/>
      <c r="E18" s="186"/>
      <c r="F18" s="24">
        <f>SUM(F20:F23)</f>
        <v>2.15</v>
      </c>
      <c r="G18" s="24">
        <f aca="true" t="shared" si="1" ref="G18:M18">SUM(G20:G23)</f>
        <v>2.15</v>
      </c>
      <c r="H18" s="24">
        <f t="shared" si="1"/>
        <v>2.15</v>
      </c>
      <c r="I18" s="24">
        <f t="shared" si="1"/>
        <v>2.15</v>
      </c>
      <c r="J18" s="24">
        <f t="shared" si="1"/>
        <v>2.15</v>
      </c>
      <c r="K18" s="24">
        <f t="shared" si="1"/>
        <v>2.15</v>
      </c>
      <c r="L18" s="24">
        <f t="shared" si="1"/>
        <v>2.15</v>
      </c>
      <c r="M18" s="24">
        <f t="shared" si="1"/>
        <v>2.15</v>
      </c>
      <c r="N18" s="29">
        <v>4</v>
      </c>
      <c r="O18" s="186" t="s">
        <v>3</v>
      </c>
      <c r="P18" s="186"/>
      <c r="Q18" s="186"/>
      <c r="R18" s="186"/>
      <c r="S18" s="24">
        <f>SUM(S20:S23)</f>
        <v>2.15</v>
      </c>
      <c r="T18" s="24">
        <f>SUM(T20:T23)</f>
        <v>2.15</v>
      </c>
      <c r="U18" s="118">
        <f>SUM(U20:U23)</f>
        <v>2.15</v>
      </c>
    </row>
    <row r="19" spans="1:21" ht="12.75" customHeight="1">
      <c r="A19" s="29"/>
      <c r="B19" s="262" t="s">
        <v>0</v>
      </c>
      <c r="C19" s="262"/>
      <c r="D19" s="262"/>
      <c r="E19" s="262"/>
      <c r="G19" s="25"/>
      <c r="H19" s="25"/>
      <c r="I19" s="25"/>
      <c r="J19" s="25"/>
      <c r="K19" s="25"/>
      <c r="L19" s="25"/>
      <c r="M19" s="25"/>
      <c r="N19" s="29"/>
      <c r="O19" s="262" t="s">
        <v>0</v>
      </c>
      <c r="P19" s="262"/>
      <c r="Q19" s="262"/>
      <c r="R19" s="262"/>
      <c r="S19" s="25"/>
      <c r="T19" s="25"/>
      <c r="U19" s="114"/>
    </row>
    <row r="20" spans="1:21" ht="18.75" customHeight="1">
      <c r="A20" s="29"/>
      <c r="B20" s="223" t="s">
        <v>4</v>
      </c>
      <c r="C20" s="223"/>
      <c r="D20" s="223"/>
      <c r="E20" s="223"/>
      <c r="F20" s="85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9"/>
      <c r="O20" s="223" t="s">
        <v>4</v>
      </c>
      <c r="P20" s="223"/>
      <c r="Q20" s="223"/>
      <c r="R20" s="223"/>
      <c r="S20" s="26">
        <v>0</v>
      </c>
      <c r="T20" s="26">
        <v>0</v>
      </c>
      <c r="U20" s="115">
        <v>0</v>
      </c>
    </row>
    <row r="21" spans="1:21" ht="21.75" customHeight="1">
      <c r="A21" s="29"/>
      <c r="B21" s="223" t="s">
        <v>22</v>
      </c>
      <c r="C21" s="223"/>
      <c r="D21" s="223"/>
      <c r="E21" s="223"/>
      <c r="F21" s="85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9"/>
      <c r="O21" s="223" t="s">
        <v>22</v>
      </c>
      <c r="P21" s="223"/>
      <c r="Q21" s="223"/>
      <c r="R21" s="223"/>
      <c r="S21" s="26">
        <v>0</v>
      </c>
      <c r="T21" s="26">
        <v>0</v>
      </c>
      <c r="U21" s="116">
        <v>0</v>
      </c>
    </row>
    <row r="22" spans="1:21" ht="10.5" customHeight="1" hidden="1">
      <c r="A22" s="29"/>
      <c r="B22" s="223" t="s">
        <v>8</v>
      </c>
      <c r="C22" s="223"/>
      <c r="D22" s="223"/>
      <c r="E22" s="223"/>
      <c r="F22" s="85">
        <v>0</v>
      </c>
      <c r="G22" s="26"/>
      <c r="H22" s="26"/>
      <c r="I22" s="26"/>
      <c r="J22" s="26"/>
      <c r="K22" s="26"/>
      <c r="L22" s="26"/>
      <c r="M22" s="26"/>
      <c r="N22" s="29"/>
      <c r="O22" s="223" t="s">
        <v>8</v>
      </c>
      <c r="P22" s="223"/>
      <c r="Q22" s="223"/>
      <c r="R22" s="223"/>
      <c r="S22" s="26"/>
      <c r="T22" s="26"/>
      <c r="U22" s="114"/>
    </row>
    <row r="23" spans="1:21" ht="12.75" customHeight="1">
      <c r="A23" s="29"/>
      <c r="B23" s="223" t="s">
        <v>159</v>
      </c>
      <c r="C23" s="223"/>
      <c r="D23" s="223"/>
      <c r="E23" s="223"/>
      <c r="F23" s="106">
        <v>2.15</v>
      </c>
      <c r="G23" s="26">
        <v>2.15</v>
      </c>
      <c r="H23" s="26">
        <v>2.15</v>
      </c>
      <c r="I23" s="26">
        <v>2.15</v>
      </c>
      <c r="J23" s="26">
        <v>2.15</v>
      </c>
      <c r="K23" s="26">
        <v>2.15</v>
      </c>
      <c r="L23" s="26">
        <v>2.15</v>
      </c>
      <c r="M23" s="26">
        <v>2.15</v>
      </c>
      <c r="N23" s="29"/>
      <c r="O23" s="223" t="s">
        <v>159</v>
      </c>
      <c r="P23" s="223"/>
      <c r="Q23" s="223"/>
      <c r="R23" s="223"/>
      <c r="S23" s="26">
        <v>2.15</v>
      </c>
      <c r="T23" s="26">
        <v>2.15</v>
      </c>
      <c r="U23" s="114">
        <v>2.15</v>
      </c>
    </row>
    <row r="24" spans="1:21" ht="33.75" customHeight="1">
      <c r="A24" s="29">
        <v>5</v>
      </c>
      <c r="B24" s="186" t="s">
        <v>5</v>
      </c>
      <c r="C24" s="186"/>
      <c r="D24" s="186"/>
      <c r="E24" s="186"/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9">
        <v>5</v>
      </c>
      <c r="O24" s="186" t="s">
        <v>5</v>
      </c>
      <c r="P24" s="186"/>
      <c r="Q24" s="186"/>
      <c r="R24" s="186"/>
      <c r="S24" s="26">
        <v>0</v>
      </c>
      <c r="T24" s="26">
        <v>0</v>
      </c>
      <c r="U24" s="116">
        <v>0</v>
      </c>
    </row>
    <row r="25" spans="1:21" ht="12.75" customHeight="1">
      <c r="A25" s="29">
        <v>6</v>
      </c>
      <c r="B25" s="186" t="s">
        <v>6</v>
      </c>
      <c r="C25" s="186"/>
      <c r="D25" s="186"/>
      <c r="E25" s="186"/>
      <c r="F25" s="106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9">
        <v>6</v>
      </c>
      <c r="O25" s="186" t="s">
        <v>6</v>
      </c>
      <c r="P25" s="186"/>
      <c r="Q25" s="186"/>
      <c r="R25" s="186"/>
      <c r="S25" s="24">
        <v>0</v>
      </c>
      <c r="T25" s="24">
        <v>0</v>
      </c>
      <c r="U25" s="116">
        <v>0</v>
      </c>
    </row>
    <row r="26" spans="1:21" ht="26.25" customHeight="1">
      <c r="A26" s="29">
        <v>7</v>
      </c>
      <c r="B26" s="186" t="s">
        <v>21</v>
      </c>
      <c r="C26" s="186"/>
      <c r="D26" s="186"/>
      <c r="E26" s="186"/>
      <c r="F26" s="106">
        <v>3.07</v>
      </c>
      <c r="G26" s="24">
        <v>3.07</v>
      </c>
      <c r="H26" s="24">
        <v>3.07</v>
      </c>
      <c r="I26" s="24">
        <v>3.07</v>
      </c>
      <c r="J26" s="24">
        <v>3.07</v>
      </c>
      <c r="K26" s="24">
        <v>3.07</v>
      </c>
      <c r="L26" s="24">
        <v>3.07</v>
      </c>
      <c r="M26" s="24">
        <v>3.07</v>
      </c>
      <c r="N26" s="29">
        <v>7</v>
      </c>
      <c r="O26" s="186" t="s">
        <v>21</v>
      </c>
      <c r="P26" s="186"/>
      <c r="Q26" s="186"/>
      <c r="R26" s="186"/>
      <c r="S26" s="24">
        <v>3.07</v>
      </c>
      <c r="T26" s="24">
        <v>3.07</v>
      </c>
      <c r="U26" s="114">
        <v>3.07</v>
      </c>
    </row>
    <row r="27" spans="1:21" ht="34.5" customHeight="1">
      <c r="A27" s="29">
        <v>8</v>
      </c>
      <c r="B27" s="186" t="s">
        <v>7</v>
      </c>
      <c r="C27" s="186"/>
      <c r="D27" s="186"/>
      <c r="E27" s="186"/>
      <c r="F27" s="106">
        <v>3.07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9">
        <v>8</v>
      </c>
      <c r="O27" s="186" t="s">
        <v>7</v>
      </c>
      <c r="P27" s="186"/>
      <c r="Q27" s="186"/>
      <c r="R27" s="186"/>
      <c r="S27" s="24">
        <v>0</v>
      </c>
      <c r="T27" s="24">
        <v>0</v>
      </c>
      <c r="U27" s="116">
        <v>0</v>
      </c>
    </row>
    <row r="28" spans="1:21" ht="15" customHeight="1" hidden="1">
      <c r="A28" s="29">
        <v>9</v>
      </c>
      <c r="B28" s="278" t="s">
        <v>113</v>
      </c>
      <c r="C28" s="279"/>
      <c r="D28" s="279"/>
      <c r="E28" s="280"/>
      <c r="F28" s="107">
        <v>0</v>
      </c>
      <c r="G28" s="37"/>
      <c r="H28" s="37"/>
      <c r="I28" s="37"/>
      <c r="J28" s="37"/>
      <c r="K28" s="37"/>
      <c r="L28" s="37"/>
      <c r="M28" s="37"/>
      <c r="N28" s="29">
        <v>9</v>
      </c>
      <c r="O28" s="278" t="s">
        <v>113</v>
      </c>
      <c r="P28" s="279"/>
      <c r="Q28" s="279"/>
      <c r="R28" s="280"/>
      <c r="S28" s="37"/>
      <c r="T28" s="37"/>
      <c r="U28" s="114"/>
    </row>
    <row r="29" spans="1:21" ht="12.75" customHeight="1">
      <c r="A29" s="21"/>
      <c r="B29" s="234" t="s">
        <v>31</v>
      </c>
      <c r="C29" s="234"/>
      <c r="D29" s="234"/>
      <c r="E29" s="234"/>
      <c r="F29" s="22">
        <v>8.05</v>
      </c>
      <c r="G29" s="24">
        <f aca="true" t="shared" si="2" ref="G29:M29">SUM(G27,G26,G25,G24,G18,G17,G16,G9)</f>
        <v>8.05</v>
      </c>
      <c r="H29" s="24">
        <f t="shared" si="2"/>
        <v>8.05</v>
      </c>
      <c r="I29" s="24">
        <f t="shared" si="2"/>
        <v>8.05</v>
      </c>
      <c r="J29" s="24">
        <f t="shared" si="2"/>
        <v>8.05</v>
      </c>
      <c r="K29" s="24">
        <f t="shared" si="2"/>
        <v>8.05</v>
      </c>
      <c r="L29" s="24">
        <f t="shared" si="2"/>
        <v>8.05</v>
      </c>
      <c r="M29" s="24">
        <f t="shared" si="2"/>
        <v>8.05</v>
      </c>
      <c r="N29" s="21"/>
      <c r="O29" s="234" t="s">
        <v>31</v>
      </c>
      <c r="P29" s="234"/>
      <c r="Q29" s="234"/>
      <c r="R29" s="234"/>
      <c r="S29" s="24">
        <f>SUM(S27,S26,S25,S24,S18,S17,S16,S9)</f>
        <v>8.05</v>
      </c>
      <c r="T29" s="24">
        <f>SUM(T27,T26,T25,T24,T18,T17,T16,T9)</f>
        <v>8.05</v>
      </c>
      <c r="U29" s="118">
        <f>SUM(U27,U26,U25,U24,U18,U17,U16,U9)</f>
        <v>8.05</v>
      </c>
    </row>
    <row r="30" spans="1:21" ht="17.25" customHeight="1">
      <c r="A30" s="21"/>
      <c r="B30" s="234" t="s">
        <v>32</v>
      </c>
      <c r="C30" s="234"/>
      <c r="D30" s="234"/>
      <c r="E30" s="234"/>
      <c r="F30" s="13">
        <v>106.6</v>
      </c>
      <c r="G30" s="27">
        <v>151.6</v>
      </c>
      <c r="H30" s="27">
        <v>83</v>
      </c>
      <c r="I30" s="27">
        <v>77</v>
      </c>
      <c r="J30" s="13">
        <v>119.2</v>
      </c>
      <c r="K30" s="27">
        <f>SUM(J30:J30)</f>
        <v>119.2</v>
      </c>
      <c r="L30" s="13">
        <v>134.7</v>
      </c>
      <c r="M30" s="27">
        <f>SUM(L30:L30)</f>
        <v>134.7</v>
      </c>
      <c r="N30" s="21"/>
      <c r="O30" s="234" t="s">
        <v>32</v>
      </c>
      <c r="P30" s="234"/>
      <c r="Q30" s="234"/>
      <c r="R30" s="234"/>
      <c r="S30" s="110">
        <v>90</v>
      </c>
      <c r="T30" s="111">
        <v>121.3</v>
      </c>
      <c r="U30" s="119">
        <f>SUM(F30,S30:T30,M30,K30:K30,H30:I30,G30:G30)</f>
        <v>883.4</v>
      </c>
    </row>
    <row r="31" spans="1:21" ht="14.25" customHeight="1">
      <c r="A31" s="31"/>
      <c r="B31" s="202" t="s">
        <v>30</v>
      </c>
      <c r="C31" s="202"/>
      <c r="D31" s="202"/>
      <c r="E31" s="202"/>
      <c r="F31" s="86"/>
      <c r="G31" s="276"/>
      <c r="H31" s="276"/>
      <c r="I31" s="276"/>
      <c r="J31" s="276"/>
      <c r="K31" s="276"/>
      <c r="L31" s="276"/>
      <c r="M31" s="277"/>
      <c r="N31" s="31"/>
      <c r="O31" s="202" t="s">
        <v>30</v>
      </c>
      <c r="P31" s="202"/>
      <c r="Q31" s="202"/>
      <c r="R31" s="202"/>
      <c r="S31" s="275"/>
      <c r="T31" s="275"/>
      <c r="U31" s="275"/>
    </row>
    <row r="33" ht="15.75">
      <c r="A33" s="38" t="s">
        <v>155</v>
      </c>
    </row>
    <row r="45" spans="1:14" ht="15.75">
      <c r="A45" s="32"/>
      <c r="N45" s="32"/>
    </row>
    <row r="46" spans="1:14" ht="15.75">
      <c r="A46" s="32"/>
      <c r="N46" s="32"/>
    </row>
  </sheetData>
  <sheetProtection/>
  <mergeCells count="68">
    <mergeCell ref="B4:M5"/>
    <mergeCell ref="O11:R11"/>
    <mergeCell ref="A1:M1"/>
    <mergeCell ref="A2:M2"/>
    <mergeCell ref="A6:A8"/>
    <mergeCell ref="B6:E8"/>
    <mergeCell ref="H6:H8"/>
    <mergeCell ref="L6:M6"/>
    <mergeCell ref="L7:L8"/>
    <mergeCell ref="G6:G8"/>
    <mergeCell ref="O10:R10"/>
    <mergeCell ref="O22:R22"/>
    <mergeCell ref="O23:R23"/>
    <mergeCell ref="O24:R24"/>
    <mergeCell ref="O14:R14"/>
    <mergeCell ref="O15:R15"/>
    <mergeCell ref="O20:R20"/>
    <mergeCell ref="O21:R21"/>
    <mergeCell ref="O16:R16"/>
    <mergeCell ref="O17:R17"/>
    <mergeCell ref="B30:E30"/>
    <mergeCell ref="B31:E31"/>
    <mergeCell ref="G31:M31"/>
    <mergeCell ref="O26:R26"/>
    <mergeCell ref="O27:R27"/>
    <mergeCell ref="B29:E29"/>
    <mergeCell ref="B28:E28"/>
    <mergeCell ref="O28:R28"/>
    <mergeCell ref="B27:E27"/>
    <mergeCell ref="B26:E26"/>
    <mergeCell ref="S31:U31"/>
    <mergeCell ref="O29:R29"/>
    <mergeCell ref="O30:R30"/>
    <mergeCell ref="O31:R31"/>
    <mergeCell ref="U6:U8"/>
    <mergeCell ref="O18:R18"/>
    <mergeCell ref="B22:E22"/>
    <mergeCell ref="B23:E23"/>
    <mergeCell ref="T6:T8"/>
    <mergeCell ref="O19:R19"/>
    <mergeCell ref="S6:S8"/>
    <mergeCell ref="B11:E11"/>
    <mergeCell ref="B12:E12"/>
    <mergeCell ref="I6:I8"/>
    <mergeCell ref="F6:F8"/>
    <mergeCell ref="B21:E21"/>
    <mergeCell ref="B16:E16"/>
    <mergeCell ref="B17:E17"/>
    <mergeCell ref="B13:E13"/>
    <mergeCell ref="B9:E9"/>
    <mergeCell ref="B14:E14"/>
    <mergeCell ref="B15:E15"/>
    <mergeCell ref="B10:E10"/>
    <mergeCell ref="B25:E25"/>
    <mergeCell ref="B18:E18"/>
    <mergeCell ref="B19:E19"/>
    <mergeCell ref="B20:E20"/>
    <mergeCell ref="B24:E24"/>
    <mergeCell ref="O25:R25"/>
    <mergeCell ref="J7:J8"/>
    <mergeCell ref="J6:K6"/>
    <mergeCell ref="K7:K8"/>
    <mergeCell ref="O12:R12"/>
    <mergeCell ref="O13:R13"/>
    <mergeCell ref="N6:N8"/>
    <mergeCell ref="O6:R8"/>
    <mergeCell ref="O9:R9"/>
    <mergeCell ref="M7:M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36"/>
  <sheetViews>
    <sheetView tabSelected="1" view="pageBreakPreview" zoomScaleSheetLayoutView="100" workbookViewId="0" topLeftCell="BL1">
      <selection activeCell="BL2" sqref="BL2"/>
    </sheetView>
  </sheetViews>
  <sheetFormatPr defaultColWidth="9.140625" defaultRowHeight="12.75"/>
  <cols>
    <col min="1" max="1" width="4.140625" style="6" customWidth="1"/>
    <col min="2" max="3" width="9.140625" style="6" customWidth="1"/>
    <col min="4" max="4" width="4.421875" style="6" customWidth="1"/>
    <col min="5" max="5" width="7.28125" style="136" customWidth="1"/>
    <col min="6" max="7" width="6.57421875" style="6" customWidth="1"/>
    <col min="8" max="8" width="6.421875" style="6" customWidth="1"/>
    <col min="9" max="10" width="7.421875" style="6" customWidth="1"/>
    <col min="11" max="11" width="8.00390625" style="6" customWidth="1"/>
    <col min="12" max="12" width="8.140625" style="6" customWidth="1"/>
    <col min="13" max="13" width="6.421875" style="6" customWidth="1"/>
    <col min="14" max="14" width="6.57421875" style="6" customWidth="1"/>
    <col min="15" max="15" width="6.8515625" style="81" customWidth="1"/>
    <col min="16" max="16" width="7.00390625" style="6" customWidth="1"/>
    <col min="17" max="17" width="6.8515625" style="6" customWidth="1"/>
    <col min="18" max="18" width="7.00390625" style="6" customWidth="1"/>
    <col min="19" max="19" width="7.28125" style="6" customWidth="1"/>
    <col min="20" max="20" width="6.421875" style="6" customWidth="1"/>
    <col min="21" max="21" width="6.7109375" style="6" customWidth="1"/>
    <col min="22" max="22" width="5.00390625" style="6" customWidth="1"/>
    <col min="23" max="24" width="9.140625" style="6" customWidth="1"/>
    <col min="25" max="25" width="5.57421875" style="6" customWidth="1"/>
    <col min="26" max="26" width="7.421875" style="1" customWidth="1"/>
    <col min="27" max="27" width="7.421875" style="6" customWidth="1"/>
    <col min="28" max="28" width="6.8515625" style="6" customWidth="1"/>
    <col min="29" max="29" width="7.8515625" style="6" customWidth="1"/>
    <col min="30" max="30" width="8.00390625" style="81" customWidth="1"/>
    <col min="31" max="31" width="7.7109375" style="6" customWidth="1"/>
    <col min="32" max="32" width="7.00390625" style="6" customWidth="1"/>
    <col min="33" max="33" width="8.421875" style="6" customWidth="1"/>
    <col min="34" max="34" width="9.28125" style="6" customWidth="1"/>
    <col min="35" max="35" width="6.8515625" style="6" customWidth="1"/>
    <col min="36" max="36" width="7.57421875" style="6" customWidth="1"/>
    <col min="37" max="37" width="10.140625" style="6" customWidth="1"/>
    <col min="38" max="38" width="9.140625" style="6" customWidth="1"/>
    <col min="39" max="39" width="11.00390625" style="6" customWidth="1"/>
    <col min="40" max="40" width="5.00390625" style="6" customWidth="1"/>
    <col min="41" max="42" width="9.140625" style="6" customWidth="1"/>
    <col min="43" max="43" width="4.140625" style="6" customWidth="1"/>
    <col min="44" max="44" width="7.7109375" style="6" customWidth="1"/>
    <col min="45" max="45" width="6.7109375" style="134" customWidth="1"/>
    <col min="46" max="46" width="6.8515625" style="134" customWidth="1"/>
    <col min="47" max="47" width="6.421875" style="134" customWidth="1"/>
    <col min="48" max="48" width="8.421875" style="135" customWidth="1"/>
    <col min="49" max="50" width="6.421875" style="134" customWidth="1"/>
    <col min="51" max="51" width="7.00390625" style="134" customWidth="1"/>
    <col min="52" max="53" width="6.421875" style="134" customWidth="1"/>
    <col min="54" max="54" width="7.140625" style="134" customWidth="1"/>
    <col min="55" max="55" width="6.421875" style="134" customWidth="1"/>
    <col min="56" max="56" width="7.28125" style="134" customWidth="1"/>
    <col min="57" max="57" width="6.421875" style="134" customWidth="1"/>
    <col min="58" max="58" width="6.28125" style="134" customWidth="1"/>
    <col min="59" max="59" width="5.7109375" style="134" hidden="1" customWidth="1"/>
    <col min="60" max="61" width="5.7109375" style="134" customWidth="1"/>
    <col min="62" max="62" width="7.8515625" style="6" customWidth="1"/>
    <col min="63" max="64" width="9.140625" style="6" customWidth="1"/>
    <col min="65" max="65" width="6.8515625" style="6" customWidth="1"/>
    <col min="66" max="66" width="8.421875" style="6" customWidth="1"/>
    <col min="67" max="69" width="6.421875" style="134" customWidth="1"/>
    <col min="70" max="71" width="7.140625" style="134" customWidth="1"/>
    <col min="72" max="72" width="7.140625" style="135" customWidth="1"/>
    <col min="73" max="76" width="7.140625" style="134" customWidth="1"/>
    <col min="77" max="77" width="8.421875" style="135" customWidth="1"/>
    <col min="78" max="78" width="11.140625" style="134" customWidth="1"/>
    <col min="79" max="79" width="9.8515625" style="134" customWidth="1"/>
    <col min="80" max="83" width="7.57421875" style="6" customWidth="1"/>
    <col min="84" max="84" width="8.421875" style="135" customWidth="1"/>
    <col min="85" max="87" width="8.421875" style="134" customWidth="1"/>
    <col min="88" max="88" width="13.421875" style="136" customWidth="1"/>
    <col min="89" max="97" width="13.421875" style="137" customWidth="1"/>
    <col min="98" max="98" width="9.140625" style="6" customWidth="1"/>
    <col min="99" max="99" width="9.8515625" style="6" bestFit="1" customWidth="1"/>
    <col min="100" max="102" width="10.8515625" style="6" bestFit="1" customWidth="1"/>
    <col min="103" max="16384" width="9.140625" style="6" customWidth="1"/>
  </cols>
  <sheetData>
    <row r="1" spans="1:83" ht="15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AA1" s="39"/>
      <c r="AB1" s="39"/>
      <c r="BJ1" s="134"/>
      <c r="BK1" s="134"/>
      <c r="BL1" s="334" t="s">
        <v>245</v>
      </c>
      <c r="BM1" s="334"/>
      <c r="BN1" s="334"/>
      <c r="BO1" s="334"/>
      <c r="BP1" s="334"/>
      <c r="BQ1" s="334"/>
      <c r="BR1" s="334"/>
      <c r="CB1" s="134"/>
      <c r="CC1" s="134"/>
      <c r="CD1" s="134"/>
      <c r="CE1" s="134"/>
    </row>
    <row r="2" spans="1:83" ht="11.25" customHeight="1">
      <c r="A2" s="237" t="s">
        <v>189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AA2" s="5"/>
      <c r="AB2" s="5"/>
      <c r="BJ2" s="134"/>
      <c r="BK2" s="134"/>
      <c r="BL2" s="134"/>
      <c r="BM2" s="134"/>
      <c r="BN2" s="134"/>
      <c r="CB2" s="134"/>
      <c r="CC2" s="134"/>
      <c r="CD2" s="134"/>
      <c r="CE2" s="134"/>
    </row>
    <row r="3" spans="1:83" ht="12.75" customHeight="1" hidden="1">
      <c r="A3" s="5"/>
      <c r="B3" s="5"/>
      <c r="C3" s="5"/>
      <c r="D3" s="5"/>
      <c r="E3" s="138"/>
      <c r="F3" s="5"/>
      <c r="G3" s="5"/>
      <c r="H3" s="5"/>
      <c r="I3" s="5"/>
      <c r="J3" s="5"/>
      <c r="K3" s="5"/>
      <c r="L3" s="5"/>
      <c r="M3" s="5"/>
      <c r="N3" s="5"/>
      <c r="O3" s="139"/>
      <c r="P3" s="5"/>
      <c r="Q3" s="5"/>
      <c r="R3" s="5"/>
      <c r="S3" s="5"/>
      <c r="T3" s="5"/>
      <c r="U3" s="5"/>
      <c r="AA3" s="5"/>
      <c r="AB3" s="5"/>
      <c r="BJ3" s="5"/>
      <c r="BK3" s="5"/>
      <c r="BL3" s="5"/>
      <c r="BM3" s="5"/>
      <c r="BN3" s="5"/>
      <c r="CB3" s="5"/>
      <c r="CC3" s="5"/>
      <c r="CD3" s="5"/>
      <c r="CE3" s="5"/>
    </row>
    <row r="4" ht="12.75">
      <c r="I4" s="6" t="s">
        <v>190</v>
      </c>
    </row>
    <row r="5" spans="1:97" ht="15" customHeight="1">
      <c r="A5" s="231" t="s">
        <v>45</v>
      </c>
      <c r="B5" s="211" t="s">
        <v>46</v>
      </c>
      <c r="C5" s="212"/>
      <c r="D5" s="212"/>
      <c r="E5" s="222" t="s">
        <v>191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9" t="s">
        <v>45</v>
      </c>
      <c r="W5" s="211" t="s">
        <v>46</v>
      </c>
      <c r="X5" s="212"/>
      <c r="Y5" s="213"/>
      <c r="Z5" s="243" t="s">
        <v>191</v>
      </c>
      <c r="AA5" s="244"/>
      <c r="AB5" s="244"/>
      <c r="AC5" s="244"/>
      <c r="AD5" s="244"/>
      <c r="AE5" s="244"/>
      <c r="AF5" s="244"/>
      <c r="AG5" s="245"/>
      <c r="AH5" s="243" t="s">
        <v>192</v>
      </c>
      <c r="AI5" s="244"/>
      <c r="AJ5" s="245"/>
      <c r="AK5" s="250" t="s">
        <v>193</v>
      </c>
      <c r="AL5" s="251"/>
      <c r="AM5" s="252"/>
      <c r="AN5" s="219" t="s">
        <v>45</v>
      </c>
      <c r="AO5" s="211" t="s">
        <v>46</v>
      </c>
      <c r="AP5" s="212"/>
      <c r="AQ5" s="213"/>
      <c r="AR5" s="238" t="s">
        <v>194</v>
      </c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40"/>
      <c r="BJ5" s="219" t="s">
        <v>45</v>
      </c>
      <c r="BK5" s="211" t="s">
        <v>46</v>
      </c>
      <c r="BL5" s="212"/>
      <c r="BM5" s="213"/>
      <c r="BN5" s="238" t="s">
        <v>194</v>
      </c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19" t="s">
        <v>45</v>
      </c>
      <c r="CC5" s="211" t="s">
        <v>46</v>
      </c>
      <c r="CD5" s="212"/>
      <c r="CE5" s="213"/>
      <c r="CF5" s="238" t="s">
        <v>194</v>
      </c>
      <c r="CG5" s="239"/>
      <c r="CH5" s="239"/>
      <c r="CI5" s="239"/>
      <c r="CJ5" s="255" t="s">
        <v>195</v>
      </c>
      <c r="CK5" s="255" t="s">
        <v>196</v>
      </c>
      <c r="CL5" s="255"/>
      <c r="CM5" s="255"/>
      <c r="CN5" s="255"/>
      <c r="CO5" s="140"/>
      <c r="CP5" s="140"/>
      <c r="CQ5" s="140"/>
      <c r="CR5" s="140"/>
      <c r="CS5" s="140"/>
    </row>
    <row r="6" spans="1:97" ht="13.5" customHeight="1">
      <c r="A6" s="232"/>
      <c r="B6" s="214"/>
      <c r="C6" s="215"/>
      <c r="D6" s="215"/>
      <c r="E6" s="222" t="s">
        <v>197</v>
      </c>
      <c r="F6" s="222"/>
      <c r="G6" s="222"/>
      <c r="H6" s="222"/>
      <c r="I6" s="222"/>
      <c r="J6" s="222"/>
      <c r="K6" s="222"/>
      <c r="L6" s="222"/>
      <c r="M6" s="222"/>
      <c r="N6" s="222"/>
      <c r="O6" s="196" t="s">
        <v>70</v>
      </c>
      <c r="P6" s="197"/>
      <c r="Q6" s="197"/>
      <c r="R6" s="197"/>
      <c r="S6" s="197"/>
      <c r="T6" s="197"/>
      <c r="U6" s="198"/>
      <c r="V6" s="220"/>
      <c r="W6" s="214"/>
      <c r="X6" s="215"/>
      <c r="Y6" s="216"/>
      <c r="Z6" s="133" t="s">
        <v>198</v>
      </c>
      <c r="AA6" s="247" t="s">
        <v>199</v>
      </c>
      <c r="AB6" s="247"/>
      <c r="AC6" s="246" t="s">
        <v>200</v>
      </c>
      <c r="AD6" s="133" t="s">
        <v>198</v>
      </c>
      <c r="AE6" s="196" t="s">
        <v>201</v>
      </c>
      <c r="AF6" s="197"/>
      <c r="AG6" s="198"/>
      <c r="AH6" s="133" t="s">
        <v>198</v>
      </c>
      <c r="AI6" s="141" t="s">
        <v>202</v>
      </c>
      <c r="AJ6" s="142"/>
      <c r="AK6" s="133" t="s">
        <v>198</v>
      </c>
      <c r="AL6" s="247" t="s">
        <v>203</v>
      </c>
      <c r="AM6" s="247"/>
      <c r="AN6" s="220"/>
      <c r="AO6" s="214"/>
      <c r="AP6" s="215"/>
      <c r="AQ6" s="216"/>
      <c r="AR6" s="133" t="s">
        <v>198</v>
      </c>
      <c r="AS6" s="242" t="s">
        <v>204</v>
      </c>
      <c r="AT6" s="242"/>
      <c r="AU6" s="242"/>
      <c r="AV6" s="209" t="s">
        <v>205</v>
      </c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41"/>
      <c r="BJ6" s="220"/>
      <c r="BK6" s="214"/>
      <c r="BL6" s="215"/>
      <c r="BM6" s="216"/>
      <c r="BN6" s="242" t="s">
        <v>205</v>
      </c>
      <c r="BO6" s="242"/>
      <c r="BP6" s="242"/>
      <c r="BQ6" s="242"/>
      <c r="BR6" s="242"/>
      <c r="BS6" s="242"/>
      <c r="BT6" s="209" t="s">
        <v>206</v>
      </c>
      <c r="BU6" s="210"/>
      <c r="BV6" s="210"/>
      <c r="BW6" s="210"/>
      <c r="BX6" s="210"/>
      <c r="BY6" s="210"/>
      <c r="BZ6" s="210"/>
      <c r="CA6" s="210"/>
      <c r="CB6" s="220"/>
      <c r="CC6" s="214"/>
      <c r="CD6" s="215"/>
      <c r="CE6" s="216"/>
      <c r="CF6" s="133" t="s">
        <v>198</v>
      </c>
      <c r="CG6" s="209" t="s">
        <v>207</v>
      </c>
      <c r="CH6" s="210"/>
      <c r="CI6" s="210"/>
      <c r="CJ6" s="255"/>
      <c r="CK6" s="255" t="s">
        <v>208</v>
      </c>
      <c r="CL6" s="255" t="s">
        <v>192</v>
      </c>
      <c r="CM6" s="255" t="s">
        <v>209</v>
      </c>
      <c r="CN6" s="255" t="s">
        <v>194</v>
      </c>
      <c r="CO6" s="140"/>
      <c r="CP6" s="140"/>
      <c r="CQ6" s="140"/>
      <c r="CR6" s="140"/>
      <c r="CS6" s="140"/>
    </row>
    <row r="7" spans="1:97" ht="16.5" customHeight="1">
      <c r="A7" s="232"/>
      <c r="B7" s="214"/>
      <c r="C7" s="215"/>
      <c r="D7" s="215"/>
      <c r="E7" s="207" t="s">
        <v>198</v>
      </c>
      <c r="F7" s="205" t="s">
        <v>210</v>
      </c>
      <c r="G7" s="205" t="s">
        <v>211</v>
      </c>
      <c r="H7" s="205" t="s">
        <v>212</v>
      </c>
      <c r="I7" s="205" t="s">
        <v>213</v>
      </c>
      <c r="J7" s="205" t="s">
        <v>214</v>
      </c>
      <c r="K7" s="205" t="s">
        <v>215</v>
      </c>
      <c r="L7" s="205" t="s">
        <v>216</v>
      </c>
      <c r="M7" s="208" t="s">
        <v>217</v>
      </c>
      <c r="N7" s="208" t="s">
        <v>218</v>
      </c>
      <c r="O7" s="207" t="s">
        <v>198</v>
      </c>
      <c r="P7" s="124" t="s">
        <v>219</v>
      </c>
      <c r="Q7" s="124" t="s">
        <v>220</v>
      </c>
      <c r="R7" s="124" t="s">
        <v>221</v>
      </c>
      <c r="S7" s="124" t="s">
        <v>24</v>
      </c>
      <c r="T7" s="124" t="s">
        <v>25</v>
      </c>
      <c r="U7" s="124" t="s">
        <v>26</v>
      </c>
      <c r="V7" s="220"/>
      <c r="W7" s="214"/>
      <c r="X7" s="215"/>
      <c r="Y7" s="216"/>
      <c r="Z7" s="128"/>
      <c r="AA7" s="130" t="s">
        <v>27</v>
      </c>
      <c r="AB7" s="130" t="s">
        <v>28</v>
      </c>
      <c r="AC7" s="246"/>
      <c r="AD7" s="128"/>
      <c r="AE7" s="208" t="s">
        <v>222</v>
      </c>
      <c r="AF7" s="208" t="s">
        <v>223</v>
      </c>
      <c r="AG7" s="208" t="s">
        <v>224</v>
      </c>
      <c r="AH7" s="128"/>
      <c r="AI7" s="208" t="s">
        <v>225</v>
      </c>
      <c r="AJ7" s="208" t="s">
        <v>226</v>
      </c>
      <c r="AK7" s="128"/>
      <c r="AL7" s="208" t="s">
        <v>227</v>
      </c>
      <c r="AM7" s="208" t="s">
        <v>228</v>
      </c>
      <c r="AN7" s="220"/>
      <c r="AO7" s="214"/>
      <c r="AP7" s="215"/>
      <c r="AQ7" s="216"/>
      <c r="AR7" s="128"/>
      <c r="AS7" s="126" t="s">
        <v>27</v>
      </c>
      <c r="AT7" s="126" t="s">
        <v>28</v>
      </c>
      <c r="AU7" s="126" t="s">
        <v>29</v>
      </c>
      <c r="AV7" s="133" t="s">
        <v>198</v>
      </c>
      <c r="AW7" s="163" t="s">
        <v>229</v>
      </c>
      <c r="AX7" s="131"/>
      <c r="AY7" s="131"/>
      <c r="AZ7" s="131"/>
      <c r="BA7" s="131"/>
      <c r="BB7" s="131"/>
      <c r="BC7" s="132"/>
      <c r="BD7" s="133" t="s">
        <v>198</v>
      </c>
      <c r="BE7" s="163" t="s">
        <v>230</v>
      </c>
      <c r="BF7" s="131"/>
      <c r="BG7" s="131"/>
      <c r="BH7" s="131"/>
      <c r="BI7" s="132"/>
      <c r="BJ7" s="220"/>
      <c r="BK7" s="214"/>
      <c r="BL7" s="215"/>
      <c r="BM7" s="216"/>
      <c r="BN7" s="133" t="s">
        <v>198</v>
      </c>
      <c r="BO7" s="163" t="s">
        <v>231</v>
      </c>
      <c r="BP7" s="131"/>
      <c r="BQ7" s="131"/>
      <c r="BR7" s="131"/>
      <c r="BS7" s="132"/>
      <c r="BT7" s="133" t="s">
        <v>198</v>
      </c>
      <c r="BU7" s="163" t="s">
        <v>232</v>
      </c>
      <c r="BV7" s="131"/>
      <c r="BW7" s="131"/>
      <c r="BX7" s="131"/>
      <c r="BY7" s="133" t="s">
        <v>198</v>
      </c>
      <c r="BZ7" s="163" t="s">
        <v>233</v>
      </c>
      <c r="CA7" s="131"/>
      <c r="CB7" s="220"/>
      <c r="CC7" s="214"/>
      <c r="CD7" s="215"/>
      <c r="CE7" s="216"/>
      <c r="CF7" s="128"/>
      <c r="CG7" s="163" t="s">
        <v>233</v>
      </c>
      <c r="CH7" s="131"/>
      <c r="CI7" s="131"/>
      <c r="CJ7" s="255"/>
      <c r="CK7" s="255"/>
      <c r="CL7" s="255"/>
      <c r="CM7" s="255"/>
      <c r="CN7" s="255"/>
      <c r="CO7" s="140"/>
      <c r="CP7" s="140"/>
      <c r="CQ7" s="140"/>
      <c r="CR7" s="140"/>
      <c r="CS7" s="140"/>
    </row>
    <row r="8" spans="1:97" ht="50.25" customHeight="1">
      <c r="A8" s="233"/>
      <c r="B8" s="217"/>
      <c r="C8" s="218"/>
      <c r="D8" s="218"/>
      <c r="E8" s="207"/>
      <c r="F8" s="205"/>
      <c r="G8" s="205"/>
      <c r="H8" s="205"/>
      <c r="I8" s="205"/>
      <c r="J8" s="205"/>
      <c r="K8" s="205"/>
      <c r="L8" s="205"/>
      <c r="M8" s="208"/>
      <c r="N8" s="208"/>
      <c r="O8" s="207"/>
      <c r="P8" s="124"/>
      <c r="Q8" s="124"/>
      <c r="R8" s="124"/>
      <c r="S8" s="124"/>
      <c r="T8" s="124"/>
      <c r="U8" s="124"/>
      <c r="V8" s="221"/>
      <c r="W8" s="217"/>
      <c r="X8" s="218"/>
      <c r="Y8" s="185"/>
      <c r="Z8" s="129"/>
      <c r="AA8" s="125"/>
      <c r="AB8" s="125"/>
      <c r="AC8" s="246"/>
      <c r="AD8" s="129"/>
      <c r="AE8" s="208"/>
      <c r="AF8" s="208"/>
      <c r="AG8" s="208"/>
      <c r="AH8" s="129"/>
      <c r="AI8" s="208"/>
      <c r="AJ8" s="208"/>
      <c r="AK8" s="129"/>
      <c r="AL8" s="208"/>
      <c r="AM8" s="208"/>
      <c r="AN8" s="221"/>
      <c r="AO8" s="217"/>
      <c r="AP8" s="218"/>
      <c r="AQ8" s="185"/>
      <c r="AR8" s="129"/>
      <c r="AS8" s="126"/>
      <c r="AT8" s="126"/>
      <c r="AU8" s="126"/>
      <c r="AV8" s="129"/>
      <c r="AW8" s="144" t="s">
        <v>55</v>
      </c>
      <c r="AX8" s="144" t="s">
        <v>59</v>
      </c>
      <c r="AY8" s="144" t="s">
        <v>56</v>
      </c>
      <c r="AZ8" s="144" t="s">
        <v>60</v>
      </c>
      <c r="BA8" s="144" t="s">
        <v>57</v>
      </c>
      <c r="BB8" s="144" t="s">
        <v>61</v>
      </c>
      <c r="BC8" s="144" t="s">
        <v>234</v>
      </c>
      <c r="BD8" s="129"/>
      <c r="BE8" s="145" t="s">
        <v>27</v>
      </c>
      <c r="BF8" s="145" t="s">
        <v>28</v>
      </c>
      <c r="BG8" s="145" t="s">
        <v>29</v>
      </c>
      <c r="BH8" s="146" t="s">
        <v>49</v>
      </c>
      <c r="BI8" s="146" t="s">
        <v>235</v>
      </c>
      <c r="BJ8" s="221"/>
      <c r="BK8" s="217"/>
      <c r="BL8" s="218"/>
      <c r="BM8" s="185"/>
      <c r="BN8" s="129"/>
      <c r="BO8" s="144" t="s">
        <v>50</v>
      </c>
      <c r="BP8" s="144" t="s">
        <v>51</v>
      </c>
      <c r="BQ8" s="144" t="s">
        <v>52</v>
      </c>
      <c r="BR8" s="144" t="s">
        <v>53</v>
      </c>
      <c r="BS8" s="144" t="s">
        <v>54</v>
      </c>
      <c r="BT8" s="129"/>
      <c r="BU8" s="145" t="s">
        <v>27</v>
      </c>
      <c r="BV8" s="145" t="s">
        <v>28</v>
      </c>
      <c r="BW8" s="145" t="s">
        <v>29</v>
      </c>
      <c r="BX8" s="146" t="s">
        <v>49</v>
      </c>
      <c r="BY8" s="129"/>
      <c r="BZ8" s="145" t="s">
        <v>27</v>
      </c>
      <c r="CA8" s="145" t="s">
        <v>28</v>
      </c>
      <c r="CB8" s="221"/>
      <c r="CC8" s="217"/>
      <c r="CD8" s="218"/>
      <c r="CE8" s="185"/>
      <c r="CF8" s="129"/>
      <c r="CG8" s="145" t="s">
        <v>53</v>
      </c>
      <c r="CH8" s="145" t="s">
        <v>55</v>
      </c>
      <c r="CI8" s="145" t="s">
        <v>56</v>
      </c>
      <c r="CJ8" s="255"/>
      <c r="CK8" s="255"/>
      <c r="CL8" s="255"/>
      <c r="CM8" s="255"/>
      <c r="CN8" s="255"/>
      <c r="CO8" s="140"/>
      <c r="CP8" s="140"/>
      <c r="CQ8" s="140"/>
      <c r="CR8" s="140"/>
      <c r="CS8" s="140"/>
    </row>
    <row r="9" spans="1:97" ht="46.5" customHeight="1">
      <c r="A9" s="29">
        <v>1</v>
      </c>
      <c r="B9" s="186" t="s">
        <v>9</v>
      </c>
      <c r="C9" s="186"/>
      <c r="D9" s="186"/>
      <c r="E9" s="147">
        <f>SUM(F9*F29,G29*G9,H9*H29,I29*I9,J9*J29,K29*K9,L9*L29,M29*M9,N9*N29)/E29</f>
        <v>2.1369087982221213</v>
      </c>
      <c r="F9" s="2">
        <f aca="true" t="shared" si="0" ref="F9:U9">SUM(F11:F15)</f>
        <v>2.1399999999999997</v>
      </c>
      <c r="G9" s="2">
        <f t="shared" si="0"/>
        <v>2.05</v>
      </c>
      <c r="H9" s="2">
        <f t="shared" si="0"/>
        <v>2.1399999999999997</v>
      </c>
      <c r="I9" s="2">
        <f t="shared" si="0"/>
        <v>2.1399999999999997</v>
      </c>
      <c r="J9" s="2">
        <f t="shared" si="0"/>
        <v>2.1399999999999997</v>
      </c>
      <c r="K9" s="2">
        <f t="shared" si="0"/>
        <v>2.1399999999999997</v>
      </c>
      <c r="L9" s="2">
        <f t="shared" si="0"/>
        <v>2.1399999999999997</v>
      </c>
      <c r="M9" s="2">
        <f t="shared" si="0"/>
        <v>2.1399999999999997</v>
      </c>
      <c r="N9" s="2">
        <f t="shared" si="0"/>
        <v>2.1399999999999997</v>
      </c>
      <c r="O9" s="2">
        <f t="shared" si="0"/>
        <v>2.1399999999999997</v>
      </c>
      <c r="P9" s="2">
        <f t="shared" si="0"/>
        <v>2.1399999999999997</v>
      </c>
      <c r="Q9" s="2">
        <f t="shared" si="0"/>
        <v>2.1399999999999997</v>
      </c>
      <c r="R9" s="2">
        <f t="shared" si="0"/>
        <v>2.1399999999999997</v>
      </c>
      <c r="S9" s="2">
        <f t="shared" si="0"/>
        <v>2.1399999999999997</v>
      </c>
      <c r="T9" s="2">
        <f t="shared" si="0"/>
        <v>2.1399999999999997</v>
      </c>
      <c r="U9" s="2">
        <f t="shared" si="0"/>
        <v>2.1399999999999997</v>
      </c>
      <c r="V9" s="29">
        <v>1</v>
      </c>
      <c r="W9" s="186" t="s">
        <v>9</v>
      </c>
      <c r="X9" s="186"/>
      <c r="Y9" s="186"/>
      <c r="Z9" s="2">
        <f aca="true" t="shared" si="1" ref="Z9:AM9">SUM(Z11:Z15)</f>
        <v>2.1399999999999997</v>
      </c>
      <c r="AA9" s="2">
        <f t="shared" si="1"/>
        <v>2.1399999999999997</v>
      </c>
      <c r="AB9" s="2">
        <f t="shared" si="1"/>
        <v>2.1399999999999997</v>
      </c>
      <c r="AC9" s="2">
        <f t="shared" si="1"/>
        <v>3.1099999999999994</v>
      </c>
      <c r="AD9" s="2">
        <f t="shared" si="1"/>
        <v>2.29</v>
      </c>
      <c r="AE9" s="2">
        <f t="shared" si="1"/>
        <v>2.29</v>
      </c>
      <c r="AF9" s="2">
        <f t="shared" si="1"/>
        <v>2.29</v>
      </c>
      <c r="AG9" s="2">
        <f t="shared" si="1"/>
        <v>2.29</v>
      </c>
      <c r="AH9" s="2">
        <f t="shared" si="1"/>
        <v>6.579999999999999</v>
      </c>
      <c r="AI9" s="2">
        <f t="shared" si="1"/>
        <v>6.579999999999999</v>
      </c>
      <c r="AJ9" s="2">
        <f t="shared" si="1"/>
        <v>6.579999999999999</v>
      </c>
      <c r="AK9" s="2">
        <f t="shared" si="1"/>
        <v>2.3</v>
      </c>
      <c r="AL9" s="2">
        <f t="shared" si="1"/>
        <v>2.3</v>
      </c>
      <c r="AM9" s="2">
        <f t="shared" si="1"/>
        <v>2.3</v>
      </c>
      <c r="AN9" s="29">
        <v>1</v>
      </c>
      <c r="AO9" s="186" t="s">
        <v>9</v>
      </c>
      <c r="AP9" s="186"/>
      <c r="AQ9" s="186"/>
      <c r="AR9" s="2">
        <f aca="true" t="shared" si="2" ref="AR9:BI9">SUM(AR11:AR15)</f>
        <v>0</v>
      </c>
      <c r="AS9" s="2">
        <f t="shared" si="2"/>
        <v>0</v>
      </c>
      <c r="AT9" s="2">
        <f t="shared" si="2"/>
        <v>0</v>
      </c>
      <c r="AU9" s="2">
        <f t="shared" si="2"/>
        <v>0</v>
      </c>
      <c r="AV9" s="2">
        <f t="shared" si="2"/>
        <v>3.1199999999999997</v>
      </c>
      <c r="AW9" s="2">
        <f t="shared" si="2"/>
        <v>3.1199999999999997</v>
      </c>
      <c r="AX9" s="2">
        <f t="shared" si="2"/>
        <v>3.1199999999999997</v>
      </c>
      <c r="AY9" s="2">
        <f t="shared" si="2"/>
        <v>3.1199999999999997</v>
      </c>
      <c r="AZ9" s="2">
        <f t="shared" si="2"/>
        <v>3.1199999999999997</v>
      </c>
      <c r="BA9" s="2">
        <f t="shared" si="2"/>
        <v>3.1199999999999997</v>
      </c>
      <c r="BB9" s="2">
        <f t="shared" si="2"/>
        <v>3.1199999999999997</v>
      </c>
      <c r="BC9" s="2">
        <f t="shared" si="2"/>
        <v>3.1199999999999997</v>
      </c>
      <c r="BD9" s="2">
        <f t="shared" si="2"/>
        <v>3.1199999999999997</v>
      </c>
      <c r="BE9" s="2">
        <f t="shared" si="2"/>
        <v>3.1199999999999997</v>
      </c>
      <c r="BF9" s="2">
        <f t="shared" si="2"/>
        <v>3.1199999999999997</v>
      </c>
      <c r="BG9" s="2">
        <f t="shared" si="2"/>
        <v>0</v>
      </c>
      <c r="BH9" s="2">
        <f t="shared" si="2"/>
        <v>3.1199999999999997</v>
      </c>
      <c r="BI9" s="2">
        <f t="shared" si="2"/>
        <v>3.1199999999999997</v>
      </c>
      <c r="BJ9" s="29">
        <v>1</v>
      </c>
      <c r="BK9" s="186" t="s">
        <v>9</v>
      </c>
      <c r="BL9" s="186"/>
      <c r="BM9" s="186"/>
      <c r="BN9" s="2">
        <f aca="true" t="shared" si="3" ref="BN9:CA9">SUM(BN11:BN15)</f>
        <v>3.0399999999999996</v>
      </c>
      <c r="BO9" s="2">
        <f t="shared" si="3"/>
        <v>3.1199999999999997</v>
      </c>
      <c r="BP9" s="2">
        <f t="shared" si="3"/>
        <v>3.1199999999999997</v>
      </c>
      <c r="BQ9" s="2">
        <f t="shared" si="3"/>
        <v>3.1199999999999997</v>
      </c>
      <c r="BR9" s="2">
        <f t="shared" si="3"/>
        <v>3.1199999999999997</v>
      </c>
      <c r="BS9" s="2">
        <f t="shared" si="3"/>
        <v>3.1199999999999997</v>
      </c>
      <c r="BT9" s="2">
        <f t="shared" si="3"/>
        <v>3.03</v>
      </c>
      <c r="BU9" s="2">
        <f t="shared" si="3"/>
        <v>3.03</v>
      </c>
      <c r="BV9" s="2">
        <f t="shared" si="3"/>
        <v>3.03</v>
      </c>
      <c r="BW9" s="2">
        <f t="shared" si="3"/>
        <v>3.03</v>
      </c>
      <c r="BX9" s="2">
        <f t="shared" si="3"/>
        <v>3.03</v>
      </c>
      <c r="BY9" s="2">
        <f t="shared" si="3"/>
        <v>3.03</v>
      </c>
      <c r="BZ9" s="2">
        <f t="shared" si="3"/>
        <v>3.03</v>
      </c>
      <c r="CA9" s="2">
        <f t="shared" si="3"/>
        <v>3.03</v>
      </c>
      <c r="CB9" s="29">
        <v>1</v>
      </c>
      <c r="CC9" s="186" t="s">
        <v>9</v>
      </c>
      <c r="CD9" s="186"/>
      <c r="CE9" s="186"/>
      <c r="CF9" s="2">
        <f aca="true" t="shared" si="4" ref="CF9:CN9">SUM(CF11:CF15)</f>
        <v>2.48</v>
      </c>
      <c r="CG9" s="2">
        <f t="shared" si="4"/>
        <v>2.48</v>
      </c>
      <c r="CH9" s="2">
        <f t="shared" si="4"/>
        <v>2.48</v>
      </c>
      <c r="CI9" s="2">
        <f t="shared" si="4"/>
        <v>2.48</v>
      </c>
      <c r="CJ9" s="4">
        <f t="shared" si="4"/>
        <v>2.7411774888792975</v>
      </c>
      <c r="CK9" s="2">
        <f t="shared" si="4"/>
        <v>2.283794813644487</v>
      </c>
      <c r="CL9" s="2">
        <f t="shared" si="4"/>
        <v>6.579999999999999</v>
      </c>
      <c r="CM9" s="2">
        <f t="shared" si="4"/>
        <v>2.3</v>
      </c>
      <c r="CN9" s="2">
        <f t="shared" si="4"/>
        <v>2.7732372570889665</v>
      </c>
      <c r="CO9" s="148"/>
      <c r="CP9" s="148">
        <f>SUM(CN9*CN29,CM29*CM9,CL9*CL29,CK29*CK9)/CJ29</f>
        <v>2.7411774888792975</v>
      </c>
      <c r="CQ9" s="148"/>
      <c r="CR9" s="148"/>
      <c r="CS9" s="148"/>
    </row>
    <row r="10" spans="1:97" ht="12.75" customHeight="1">
      <c r="A10" s="30"/>
      <c r="B10" s="162" t="s">
        <v>0</v>
      </c>
      <c r="C10" s="162"/>
      <c r="D10" s="162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43"/>
      <c r="Q10" s="43"/>
      <c r="R10" s="43"/>
      <c r="S10" s="43"/>
      <c r="T10" s="43"/>
      <c r="U10" s="43"/>
      <c r="V10" s="30"/>
      <c r="W10" s="162" t="s">
        <v>0</v>
      </c>
      <c r="X10" s="162"/>
      <c r="Y10" s="162"/>
      <c r="Z10" s="150"/>
      <c r="AA10" s="150"/>
      <c r="AB10" s="150"/>
      <c r="AC10" s="21"/>
      <c r="AD10" s="152"/>
      <c r="AE10" s="150"/>
      <c r="AF10" s="150"/>
      <c r="AG10" s="150"/>
      <c r="AH10" s="21"/>
      <c r="AI10" s="21"/>
      <c r="AJ10" s="21"/>
      <c r="AK10" s="21"/>
      <c r="AL10" s="21"/>
      <c r="AM10" s="21"/>
      <c r="AN10" s="30"/>
      <c r="AO10" s="162" t="s">
        <v>0</v>
      </c>
      <c r="AP10" s="162"/>
      <c r="AQ10" s="162"/>
      <c r="AR10" s="153"/>
      <c r="AS10" s="153"/>
      <c r="AT10" s="153"/>
      <c r="AU10" s="153"/>
      <c r="AV10" s="14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30"/>
      <c r="BK10" s="162" t="s">
        <v>0</v>
      </c>
      <c r="BL10" s="162"/>
      <c r="BM10" s="162"/>
      <c r="BN10" s="153"/>
      <c r="BO10" s="153"/>
      <c r="BP10" s="153"/>
      <c r="BQ10" s="153"/>
      <c r="BR10" s="153"/>
      <c r="BS10" s="153"/>
      <c r="BT10" s="143"/>
      <c r="BU10" s="153"/>
      <c r="BV10" s="153"/>
      <c r="BW10" s="153"/>
      <c r="BX10" s="153"/>
      <c r="BY10" s="143"/>
      <c r="BZ10" s="153"/>
      <c r="CA10" s="153"/>
      <c r="CB10" s="30"/>
      <c r="CC10" s="162" t="s">
        <v>0</v>
      </c>
      <c r="CD10" s="162"/>
      <c r="CE10" s="162"/>
      <c r="CF10" s="143"/>
      <c r="CG10" s="153"/>
      <c r="CH10" s="153"/>
      <c r="CI10" s="153"/>
      <c r="CJ10" s="105"/>
      <c r="CK10" s="153"/>
      <c r="CL10" s="3"/>
      <c r="CM10" s="3"/>
      <c r="CN10" s="153"/>
      <c r="CO10" s="154"/>
      <c r="CP10" s="154"/>
      <c r="CQ10" s="154"/>
      <c r="CR10" s="154"/>
      <c r="CS10" s="154"/>
    </row>
    <row r="11" spans="1:97" ht="21.75" customHeight="1">
      <c r="A11" s="30" t="s">
        <v>10</v>
      </c>
      <c r="B11" s="204" t="s">
        <v>15</v>
      </c>
      <c r="C11" s="204"/>
      <c r="D11" s="204"/>
      <c r="E11" s="29">
        <v>1.25</v>
      </c>
      <c r="F11" s="30">
        <v>1.25</v>
      </c>
      <c r="G11" s="30">
        <v>1.25</v>
      </c>
      <c r="H11" s="30">
        <v>1.25</v>
      </c>
      <c r="I11" s="30">
        <v>1.25</v>
      </c>
      <c r="J11" s="30">
        <v>1.25</v>
      </c>
      <c r="K11" s="30">
        <v>1.25</v>
      </c>
      <c r="L11" s="30">
        <v>1.25</v>
      </c>
      <c r="M11" s="30">
        <v>1.25</v>
      </c>
      <c r="N11" s="30">
        <v>1.25</v>
      </c>
      <c r="O11" s="29">
        <v>1.25</v>
      </c>
      <c r="P11" s="30">
        <v>1.25</v>
      </c>
      <c r="Q11" s="30">
        <v>1.25</v>
      </c>
      <c r="R11" s="30">
        <v>1.25</v>
      </c>
      <c r="S11" s="30">
        <v>1.25</v>
      </c>
      <c r="T11" s="30">
        <v>1.25</v>
      </c>
      <c r="U11" s="30">
        <v>1.25</v>
      </c>
      <c r="V11" s="30" t="s">
        <v>10</v>
      </c>
      <c r="W11" s="204" t="s">
        <v>15</v>
      </c>
      <c r="X11" s="204"/>
      <c r="Y11" s="204"/>
      <c r="Z11" s="7">
        <v>1.25</v>
      </c>
      <c r="AA11" s="7">
        <v>1.25</v>
      </c>
      <c r="AB11" s="7">
        <v>1.25</v>
      </c>
      <c r="AC11" s="7">
        <v>0.69</v>
      </c>
      <c r="AD11" s="2">
        <v>1.4</v>
      </c>
      <c r="AE11" s="7">
        <v>1.4</v>
      </c>
      <c r="AF11" s="7">
        <v>1.4</v>
      </c>
      <c r="AG11" s="7">
        <v>1.4</v>
      </c>
      <c r="AH11" s="7">
        <v>1.64</v>
      </c>
      <c r="AI11" s="7">
        <v>1.64</v>
      </c>
      <c r="AJ11" s="7">
        <v>1.64</v>
      </c>
      <c r="AK11" s="7">
        <v>1.46</v>
      </c>
      <c r="AL11" s="7">
        <v>1.46</v>
      </c>
      <c r="AM11" s="7">
        <v>1.46</v>
      </c>
      <c r="AN11" s="30" t="s">
        <v>10</v>
      </c>
      <c r="AO11" s="204" t="s">
        <v>15</v>
      </c>
      <c r="AP11" s="204"/>
      <c r="AQ11" s="204"/>
      <c r="AR11" s="8">
        <v>0</v>
      </c>
      <c r="AS11" s="8">
        <v>0</v>
      </c>
      <c r="AT11" s="8">
        <v>0</v>
      </c>
      <c r="AU11" s="8">
        <v>0</v>
      </c>
      <c r="AV11" s="9">
        <v>1.46</v>
      </c>
      <c r="AW11" s="8">
        <v>1.46</v>
      </c>
      <c r="AX11" s="8">
        <v>1.46</v>
      </c>
      <c r="AY11" s="8">
        <v>1.46</v>
      </c>
      <c r="AZ11" s="8">
        <v>1.46</v>
      </c>
      <c r="BA11" s="8">
        <v>1.46</v>
      </c>
      <c r="BB11" s="8">
        <v>1.46</v>
      </c>
      <c r="BC11" s="8">
        <v>1.46</v>
      </c>
      <c r="BD11" s="8">
        <v>1.46</v>
      </c>
      <c r="BE11" s="8">
        <v>1.46</v>
      </c>
      <c r="BF11" s="8">
        <v>1.46</v>
      </c>
      <c r="BG11" s="8"/>
      <c r="BH11" s="8">
        <v>1.46</v>
      </c>
      <c r="BI11" s="8">
        <v>1.46</v>
      </c>
      <c r="BJ11" s="30" t="s">
        <v>10</v>
      </c>
      <c r="BK11" s="204" t="s">
        <v>15</v>
      </c>
      <c r="BL11" s="204"/>
      <c r="BM11" s="204"/>
      <c r="BN11" s="8">
        <v>1.46</v>
      </c>
      <c r="BO11" s="8">
        <v>1.46</v>
      </c>
      <c r="BP11" s="8">
        <v>1.46</v>
      </c>
      <c r="BQ11" s="8">
        <v>1.46</v>
      </c>
      <c r="BR11" s="8">
        <v>1.46</v>
      </c>
      <c r="BS11" s="8">
        <v>1.46</v>
      </c>
      <c r="BT11" s="9">
        <v>1.46</v>
      </c>
      <c r="BU11" s="8">
        <v>1.46</v>
      </c>
      <c r="BV11" s="8">
        <v>1.46</v>
      </c>
      <c r="BW11" s="8">
        <v>1.46</v>
      </c>
      <c r="BX11" s="8">
        <v>1.46</v>
      </c>
      <c r="BY11" s="9">
        <v>1.46</v>
      </c>
      <c r="BZ11" s="8">
        <v>1.46</v>
      </c>
      <c r="CA11" s="8">
        <v>1.46</v>
      </c>
      <c r="CB11" s="30" t="s">
        <v>10</v>
      </c>
      <c r="CC11" s="204" t="s">
        <v>15</v>
      </c>
      <c r="CD11" s="204"/>
      <c r="CE11" s="204"/>
      <c r="CF11" s="9">
        <v>1.64</v>
      </c>
      <c r="CG11" s="8">
        <v>1.64</v>
      </c>
      <c r="CH11" s="8">
        <v>1.64</v>
      </c>
      <c r="CI11" s="8">
        <v>1.64</v>
      </c>
      <c r="CJ11" s="155">
        <f>SUM(CF11*CF29,BN11*BN29,BT11*BT29,BY11*BY29,BD11*BD29,AV29*AV11,AK11*AK29,AR11*AR29,AH29*AH11,AD11*AD29,AC29*AC11,Z11*Z29,O29*O11,E11*E29)/CJ29</f>
        <v>1.3179183065901539</v>
      </c>
      <c r="CK11" s="156">
        <f>SUM(E11*E29,O29*O11,Z11*Z29,AC29*AC11,AD11*AD29)/CK29</f>
        <v>1.1892164846006228</v>
      </c>
      <c r="CL11" s="7">
        <f aca="true" t="shared" si="5" ref="CL11:CL27">SUM(AH11)</f>
        <v>1.64</v>
      </c>
      <c r="CM11" s="7">
        <f aca="true" t="shared" si="6" ref="CM11:CM27">SUM(AK11)</f>
        <v>1.46</v>
      </c>
      <c r="CN11" s="157">
        <f>SUM(AR11*AR29,AV29*AV11,BD11*BD29,BN29*BN11,BT11*BT29,BY29*BY11,CF11*CF29)/CN29</f>
        <v>1.369541699538435</v>
      </c>
      <c r="CO11" s="158"/>
      <c r="CP11" s="158">
        <f>SUM(CN11*CN29,CM29*CM11,CL11*CL29,CK29*CK11)/CJ29</f>
        <v>1.3179183065901539</v>
      </c>
      <c r="CQ11" s="158"/>
      <c r="CR11" s="158"/>
      <c r="CS11" s="158"/>
    </row>
    <row r="12" spans="1:97" ht="12.75" customHeight="1">
      <c r="A12" s="30" t="s">
        <v>11</v>
      </c>
      <c r="B12" s="206" t="s">
        <v>16</v>
      </c>
      <c r="C12" s="206"/>
      <c r="D12" s="206"/>
      <c r="E12" s="29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30" t="s">
        <v>11</v>
      </c>
      <c r="W12" s="206" t="s">
        <v>16</v>
      </c>
      <c r="X12" s="206"/>
      <c r="Y12" s="206"/>
      <c r="Z12" s="8">
        <v>0</v>
      </c>
      <c r="AA12" s="8">
        <v>0</v>
      </c>
      <c r="AB12" s="8">
        <v>0</v>
      </c>
      <c r="AC12" s="8">
        <v>0.72</v>
      </c>
      <c r="AD12" s="9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30" t="s">
        <v>11</v>
      </c>
      <c r="AO12" s="206" t="s">
        <v>16</v>
      </c>
      <c r="AP12" s="206"/>
      <c r="AQ12" s="206"/>
      <c r="AR12" s="8">
        <v>0</v>
      </c>
      <c r="AS12" s="8">
        <v>0</v>
      </c>
      <c r="AT12" s="8">
        <v>0</v>
      </c>
      <c r="AU12" s="8">
        <v>0</v>
      </c>
      <c r="AV12" s="9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/>
      <c r="BH12" s="8">
        <v>0</v>
      </c>
      <c r="BI12" s="8">
        <v>0</v>
      </c>
      <c r="BJ12" s="30" t="s">
        <v>11</v>
      </c>
      <c r="BK12" s="206" t="s">
        <v>16</v>
      </c>
      <c r="BL12" s="206"/>
      <c r="BM12" s="206"/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9">
        <v>0</v>
      </c>
      <c r="BU12" s="8">
        <v>0</v>
      </c>
      <c r="BV12" s="8">
        <v>0</v>
      </c>
      <c r="BW12" s="8">
        <v>0</v>
      </c>
      <c r="BX12" s="8">
        <v>0</v>
      </c>
      <c r="BY12" s="9">
        <v>0</v>
      </c>
      <c r="BZ12" s="8">
        <v>0</v>
      </c>
      <c r="CA12" s="8">
        <v>0</v>
      </c>
      <c r="CB12" s="30" t="s">
        <v>11</v>
      </c>
      <c r="CC12" s="206" t="s">
        <v>16</v>
      </c>
      <c r="CD12" s="206"/>
      <c r="CE12" s="206"/>
      <c r="CF12" s="9">
        <v>0</v>
      </c>
      <c r="CG12" s="8">
        <v>0</v>
      </c>
      <c r="CH12" s="8">
        <v>0</v>
      </c>
      <c r="CI12" s="8">
        <v>0</v>
      </c>
      <c r="CJ12" s="155">
        <f>SUM(CF12*CF29,BN12*BN29,BT12*BT29,BY12*BY29,BD12*BD29,AV29*AV12,AK12*AK29,AR12*AR29,AH29*AH12,AD12*AD29,AC29*AC12,Z12*Z29,O29*O12,E12*E29)/CJ29</f>
        <v>0.0365388558359781</v>
      </c>
      <c r="CK12" s="157">
        <f>SUM(E12*E29,O29*O12,Z12*Z29,AC29*AC12,AD12*AD29)/CK29</f>
        <v>0.09754031198466877</v>
      </c>
      <c r="CL12" s="7">
        <f t="shared" si="5"/>
        <v>0</v>
      </c>
      <c r="CM12" s="7">
        <f t="shared" si="6"/>
        <v>0</v>
      </c>
      <c r="CN12" s="157">
        <f>SUM(AR12*AR29,AV29*AV12,BD12*BD29,BN29*BN12,BT12*BT29,BY29*BY12,CF12*CF29)/CN29</f>
        <v>0</v>
      </c>
      <c r="CO12" s="158"/>
      <c r="CP12" s="158">
        <f>SUM(CN12*CN29,CM29*CM12,CL12*CL29,CK29*CK12)/CJ29</f>
        <v>0.0365388558359781</v>
      </c>
      <c r="CQ12" s="158"/>
      <c r="CR12" s="158"/>
      <c r="CS12" s="158"/>
    </row>
    <row r="13" spans="1:97" ht="12.75" customHeight="1">
      <c r="A13" s="30" t="s">
        <v>12</v>
      </c>
      <c r="B13" s="206" t="s">
        <v>17</v>
      </c>
      <c r="C13" s="206"/>
      <c r="D13" s="206"/>
      <c r="E13" s="29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30" t="s">
        <v>12</v>
      </c>
      <c r="W13" s="206" t="s">
        <v>17</v>
      </c>
      <c r="X13" s="206"/>
      <c r="Y13" s="206"/>
      <c r="Z13" s="7">
        <v>0</v>
      </c>
      <c r="AA13" s="7">
        <v>0</v>
      </c>
      <c r="AB13" s="7">
        <v>0</v>
      </c>
      <c r="AC13" s="7">
        <v>0.81</v>
      </c>
      <c r="AD13" s="2">
        <v>0</v>
      </c>
      <c r="AE13" s="7">
        <v>0</v>
      </c>
      <c r="AF13" s="7">
        <v>0</v>
      </c>
      <c r="AG13" s="7">
        <v>0</v>
      </c>
      <c r="AH13" s="7">
        <v>4.01</v>
      </c>
      <c r="AI13" s="7">
        <v>4.01</v>
      </c>
      <c r="AJ13" s="7">
        <v>4.01</v>
      </c>
      <c r="AK13" s="7">
        <v>0</v>
      </c>
      <c r="AL13" s="7">
        <v>0</v>
      </c>
      <c r="AM13" s="7">
        <v>0</v>
      </c>
      <c r="AN13" s="30" t="s">
        <v>12</v>
      </c>
      <c r="AO13" s="206" t="s">
        <v>17</v>
      </c>
      <c r="AP13" s="206"/>
      <c r="AQ13" s="206"/>
      <c r="AR13" s="8">
        <v>0</v>
      </c>
      <c r="AS13" s="8">
        <v>0</v>
      </c>
      <c r="AT13" s="8">
        <v>0</v>
      </c>
      <c r="AU13" s="8">
        <v>0</v>
      </c>
      <c r="AV13" s="9">
        <v>0.82</v>
      </c>
      <c r="AW13" s="8">
        <v>0.82</v>
      </c>
      <c r="AX13" s="8">
        <v>0.82</v>
      </c>
      <c r="AY13" s="8">
        <v>0.82</v>
      </c>
      <c r="AZ13" s="8">
        <v>0.82</v>
      </c>
      <c r="BA13" s="8">
        <v>0.82</v>
      </c>
      <c r="BB13" s="8">
        <v>0.82</v>
      </c>
      <c r="BC13" s="8">
        <v>0.82</v>
      </c>
      <c r="BD13" s="8">
        <v>0.82</v>
      </c>
      <c r="BE13" s="8">
        <v>0.82</v>
      </c>
      <c r="BF13" s="8">
        <v>0.82</v>
      </c>
      <c r="BG13" s="8"/>
      <c r="BH13" s="8">
        <v>0.82</v>
      </c>
      <c r="BI13" s="8">
        <v>0.82</v>
      </c>
      <c r="BJ13" s="30" t="s">
        <v>12</v>
      </c>
      <c r="BK13" s="206" t="s">
        <v>17</v>
      </c>
      <c r="BL13" s="206"/>
      <c r="BM13" s="206"/>
      <c r="BN13" s="8">
        <v>0.82</v>
      </c>
      <c r="BO13" s="8">
        <v>0.82</v>
      </c>
      <c r="BP13" s="8">
        <v>0.82</v>
      </c>
      <c r="BQ13" s="8">
        <v>0.82</v>
      </c>
      <c r="BR13" s="8">
        <v>0.82</v>
      </c>
      <c r="BS13" s="8">
        <v>0.82</v>
      </c>
      <c r="BT13" s="9">
        <v>0.82</v>
      </c>
      <c r="BU13" s="8">
        <v>0.82</v>
      </c>
      <c r="BV13" s="8">
        <v>0.82</v>
      </c>
      <c r="BW13" s="8">
        <v>0.82</v>
      </c>
      <c r="BX13" s="8">
        <v>0.82</v>
      </c>
      <c r="BY13" s="9">
        <v>0.82</v>
      </c>
      <c r="BZ13" s="8">
        <v>0.82</v>
      </c>
      <c r="CA13" s="8">
        <v>0.82</v>
      </c>
      <c r="CB13" s="30" t="s">
        <v>12</v>
      </c>
      <c r="CC13" s="206" t="s">
        <v>17</v>
      </c>
      <c r="CD13" s="206"/>
      <c r="CE13" s="206"/>
      <c r="CF13" s="9">
        <v>0</v>
      </c>
      <c r="CG13" s="8">
        <v>0</v>
      </c>
      <c r="CH13" s="8">
        <v>0</v>
      </c>
      <c r="CI13" s="8">
        <v>0</v>
      </c>
      <c r="CJ13" s="155">
        <f>SUM(CP13)</f>
        <v>0.5806077835513506</v>
      </c>
      <c r="CK13" s="157">
        <f>SUM(E13*E29,O29*O13,Z13*Z29,AC29*AC13,AD13*AD29)/CK29</f>
        <v>0.10973285098275237</v>
      </c>
      <c r="CL13" s="7">
        <f t="shared" si="5"/>
        <v>4.01</v>
      </c>
      <c r="CM13" s="7">
        <f t="shared" si="6"/>
        <v>0</v>
      </c>
      <c r="CN13" s="157">
        <f>SUM(AR13*AR29,AV29*AV13,BD13*BD29,BN29*BN13,BT13*BT29,BY29*BY13,CF13*CF29)/CN29</f>
        <v>0.6669968352421628</v>
      </c>
      <c r="CO13" s="158"/>
      <c r="CP13" s="158">
        <f>SUM(CN13*CN29,CM29*CM13,CL13*CL29,CK29*CK13)/CJ29</f>
        <v>0.5806077835513506</v>
      </c>
      <c r="CQ13" s="158"/>
      <c r="CR13" s="158"/>
      <c r="CS13" s="158"/>
    </row>
    <row r="14" spans="1:97" ht="12.75" customHeight="1">
      <c r="A14" s="30" t="s">
        <v>18</v>
      </c>
      <c r="B14" s="206" t="s">
        <v>19</v>
      </c>
      <c r="C14" s="206"/>
      <c r="D14" s="206"/>
      <c r="E14" s="159">
        <v>0.8</v>
      </c>
      <c r="F14" s="7">
        <v>0.8</v>
      </c>
      <c r="G14" s="7">
        <v>0.8</v>
      </c>
      <c r="H14" s="7">
        <v>0.8</v>
      </c>
      <c r="I14" s="7">
        <v>0.8</v>
      </c>
      <c r="J14" s="7">
        <v>0.8</v>
      </c>
      <c r="K14" s="7">
        <v>0.8</v>
      </c>
      <c r="L14" s="7">
        <v>0.8</v>
      </c>
      <c r="M14" s="7">
        <v>0.8</v>
      </c>
      <c r="N14" s="7">
        <v>0.8</v>
      </c>
      <c r="O14" s="159">
        <v>0.8</v>
      </c>
      <c r="P14" s="7">
        <v>0.8</v>
      </c>
      <c r="Q14" s="7">
        <v>0.8</v>
      </c>
      <c r="R14" s="7">
        <v>0.8</v>
      </c>
      <c r="S14" s="7">
        <v>0.8</v>
      </c>
      <c r="T14" s="7">
        <v>0.8</v>
      </c>
      <c r="U14" s="7">
        <v>0.8</v>
      </c>
      <c r="V14" s="30" t="s">
        <v>18</v>
      </c>
      <c r="W14" s="206" t="s">
        <v>19</v>
      </c>
      <c r="X14" s="206"/>
      <c r="Y14" s="206"/>
      <c r="Z14" s="16">
        <v>0.8</v>
      </c>
      <c r="AA14" s="7">
        <v>0.8</v>
      </c>
      <c r="AB14" s="7">
        <v>0.8</v>
      </c>
      <c r="AC14" s="7">
        <v>0.8</v>
      </c>
      <c r="AD14" s="2">
        <v>0.8</v>
      </c>
      <c r="AE14" s="7">
        <v>0.8</v>
      </c>
      <c r="AF14" s="7">
        <v>0.8</v>
      </c>
      <c r="AG14" s="7">
        <v>0.8</v>
      </c>
      <c r="AH14" s="8">
        <v>0.84</v>
      </c>
      <c r="AI14" s="8">
        <v>0.84</v>
      </c>
      <c r="AJ14" s="8">
        <v>0.84</v>
      </c>
      <c r="AK14" s="8">
        <v>0.75</v>
      </c>
      <c r="AL14" s="8">
        <v>0.75</v>
      </c>
      <c r="AM14" s="8">
        <v>0.75</v>
      </c>
      <c r="AN14" s="30" t="s">
        <v>18</v>
      </c>
      <c r="AO14" s="206" t="s">
        <v>19</v>
      </c>
      <c r="AP14" s="206"/>
      <c r="AQ14" s="206"/>
      <c r="AR14" s="8">
        <v>0</v>
      </c>
      <c r="AS14" s="8">
        <v>0</v>
      </c>
      <c r="AT14" s="8">
        <v>0</v>
      </c>
      <c r="AU14" s="8">
        <v>0</v>
      </c>
      <c r="AV14" s="9">
        <v>0.75</v>
      </c>
      <c r="AW14" s="8">
        <v>0.75</v>
      </c>
      <c r="AX14" s="8">
        <v>0.75</v>
      </c>
      <c r="AY14" s="8">
        <v>0.75</v>
      </c>
      <c r="AZ14" s="8">
        <v>0.75</v>
      </c>
      <c r="BA14" s="8">
        <v>0.75</v>
      </c>
      <c r="BB14" s="8">
        <v>0.75</v>
      </c>
      <c r="BC14" s="8">
        <v>0.75</v>
      </c>
      <c r="BD14" s="8">
        <v>0.75</v>
      </c>
      <c r="BE14" s="8">
        <v>0.75</v>
      </c>
      <c r="BF14" s="8">
        <v>0.75</v>
      </c>
      <c r="BG14" s="8"/>
      <c r="BH14" s="8">
        <v>0.75</v>
      </c>
      <c r="BI14" s="8">
        <v>0.75</v>
      </c>
      <c r="BJ14" s="30" t="s">
        <v>18</v>
      </c>
      <c r="BK14" s="206" t="s">
        <v>19</v>
      </c>
      <c r="BL14" s="206"/>
      <c r="BM14" s="206"/>
      <c r="BN14" s="8">
        <v>0.67</v>
      </c>
      <c r="BO14" s="8">
        <v>0.75</v>
      </c>
      <c r="BP14" s="8">
        <v>0.75</v>
      </c>
      <c r="BQ14" s="8">
        <v>0.75</v>
      </c>
      <c r="BR14" s="8">
        <v>0.75</v>
      </c>
      <c r="BS14" s="8">
        <v>0.75</v>
      </c>
      <c r="BT14" s="9">
        <v>0.75</v>
      </c>
      <c r="BU14" s="8">
        <v>0.75</v>
      </c>
      <c r="BV14" s="8">
        <v>0.75</v>
      </c>
      <c r="BW14" s="8">
        <v>0.75</v>
      </c>
      <c r="BX14" s="8">
        <v>0.75</v>
      </c>
      <c r="BY14" s="9">
        <v>0.75</v>
      </c>
      <c r="BZ14" s="8">
        <v>0.75</v>
      </c>
      <c r="CA14" s="8">
        <v>0.75</v>
      </c>
      <c r="CB14" s="30" t="s">
        <v>18</v>
      </c>
      <c r="CC14" s="206" t="s">
        <v>19</v>
      </c>
      <c r="CD14" s="206"/>
      <c r="CE14" s="206"/>
      <c r="CF14" s="9">
        <v>0.84</v>
      </c>
      <c r="CG14" s="8">
        <v>0.84</v>
      </c>
      <c r="CH14" s="8">
        <v>0.84</v>
      </c>
      <c r="CI14" s="8">
        <v>0.84</v>
      </c>
      <c r="CJ14" s="155">
        <f>SUM(CF14*CF29,BN14*BN29,BT14*BT29,BY14*BY29,BD14*BD29,AV29*AV14,AK14*AK29,AR14*AR29,AH29*AH14,AD14*AD29,AC29*AC14,Z14*Z29,O29*O14,E14*E29)/CJ29</f>
        <v>0.7353526833923597</v>
      </c>
      <c r="CK14" s="157">
        <f>SUM(E14*E29,O29*O14,Z14*Z29,AC29*AC14,AD14*AD29)/CK29</f>
        <v>0.7999999999999999</v>
      </c>
      <c r="CL14" s="7">
        <f t="shared" si="5"/>
        <v>0.84</v>
      </c>
      <c r="CM14" s="7">
        <f t="shared" si="6"/>
        <v>0.75</v>
      </c>
      <c r="CN14" s="157">
        <f>SUM(AR14*AR29,AV29*AV14,BD14*BD29,BN29*BN14,BT14*BT29,BY29*BY14,CF14*CF29)/CN29</f>
        <v>0.6805385982571162</v>
      </c>
      <c r="CO14" s="158"/>
      <c r="CP14" s="158">
        <f>SUM(CN14*CN29,CM29*CM14,CL14*CL29,CK29*CK14)/CJ29</f>
        <v>0.7353526833923596</v>
      </c>
      <c r="CQ14" s="158"/>
      <c r="CR14" s="158"/>
      <c r="CS14" s="158"/>
    </row>
    <row r="15" spans="1:97" ht="12.75" customHeight="1">
      <c r="A15" s="30" t="s">
        <v>13</v>
      </c>
      <c r="B15" s="204" t="s">
        <v>1</v>
      </c>
      <c r="C15" s="204"/>
      <c r="D15" s="204"/>
      <c r="E15" s="159">
        <f>SUM(F29*G15,G29*F15,H29*H15,I15*I29,J29*J15,K15*K29,L15*L29,M29*M15,N15*N29)/E29</f>
        <v>0.08411248504188273</v>
      </c>
      <c r="F15" s="7">
        <v>0.09</v>
      </c>
      <c r="G15" s="7">
        <v>0</v>
      </c>
      <c r="H15" s="7">
        <v>0.09</v>
      </c>
      <c r="I15" s="7">
        <v>0.09</v>
      </c>
      <c r="J15" s="7">
        <v>0.09</v>
      </c>
      <c r="K15" s="7">
        <v>0.09</v>
      </c>
      <c r="L15" s="7">
        <v>0.09</v>
      </c>
      <c r="M15" s="7">
        <v>0.09</v>
      </c>
      <c r="N15" s="7">
        <v>0.09</v>
      </c>
      <c r="O15" s="2">
        <v>0.09</v>
      </c>
      <c r="P15" s="7">
        <v>0.09</v>
      </c>
      <c r="Q15" s="7">
        <v>0.09</v>
      </c>
      <c r="R15" s="7">
        <v>0.09</v>
      </c>
      <c r="S15" s="7">
        <v>0.09</v>
      </c>
      <c r="T15" s="7">
        <v>0.09</v>
      </c>
      <c r="U15" s="7">
        <v>0.09</v>
      </c>
      <c r="V15" s="30" t="s">
        <v>13</v>
      </c>
      <c r="W15" s="204" t="s">
        <v>1</v>
      </c>
      <c r="X15" s="204"/>
      <c r="Y15" s="204"/>
      <c r="Z15" s="7">
        <v>0.09</v>
      </c>
      <c r="AA15" s="7">
        <v>0.09</v>
      </c>
      <c r="AB15" s="7">
        <v>0.09</v>
      </c>
      <c r="AC15" s="7">
        <v>0.09</v>
      </c>
      <c r="AD15" s="2">
        <v>0.09</v>
      </c>
      <c r="AE15" s="7">
        <v>0.09</v>
      </c>
      <c r="AF15" s="7">
        <v>0.09</v>
      </c>
      <c r="AG15" s="7">
        <v>0.09</v>
      </c>
      <c r="AH15" s="7">
        <v>0.09</v>
      </c>
      <c r="AI15" s="7">
        <v>0.09</v>
      </c>
      <c r="AJ15" s="7">
        <v>0.09</v>
      </c>
      <c r="AK15" s="7">
        <v>0.09</v>
      </c>
      <c r="AL15" s="7">
        <v>0.09</v>
      </c>
      <c r="AM15" s="7">
        <v>0.09</v>
      </c>
      <c r="AN15" s="30" t="s">
        <v>13</v>
      </c>
      <c r="AO15" s="204" t="s">
        <v>1</v>
      </c>
      <c r="AP15" s="204"/>
      <c r="AQ15" s="204"/>
      <c r="AR15" s="153">
        <v>0</v>
      </c>
      <c r="AS15" s="153">
        <v>0</v>
      </c>
      <c r="AT15" s="153">
        <v>0</v>
      </c>
      <c r="AU15" s="153">
        <v>0</v>
      </c>
      <c r="AV15" s="143">
        <v>0.09</v>
      </c>
      <c r="AW15" s="153">
        <v>0.09</v>
      </c>
      <c r="AX15" s="153">
        <v>0.09</v>
      </c>
      <c r="AY15" s="153">
        <v>0.09</v>
      </c>
      <c r="AZ15" s="153">
        <v>0.09</v>
      </c>
      <c r="BA15" s="153">
        <v>0.09</v>
      </c>
      <c r="BB15" s="153">
        <v>0.09</v>
      </c>
      <c r="BC15" s="153">
        <v>0.09</v>
      </c>
      <c r="BD15" s="153">
        <v>0.09</v>
      </c>
      <c r="BE15" s="153">
        <v>0.09</v>
      </c>
      <c r="BF15" s="153">
        <v>0.09</v>
      </c>
      <c r="BG15" s="153"/>
      <c r="BH15" s="153">
        <v>0.09</v>
      </c>
      <c r="BI15" s="153">
        <v>0.09</v>
      </c>
      <c r="BJ15" s="30" t="s">
        <v>13</v>
      </c>
      <c r="BK15" s="204" t="s">
        <v>1</v>
      </c>
      <c r="BL15" s="204"/>
      <c r="BM15" s="204"/>
      <c r="BN15" s="153">
        <v>0.09</v>
      </c>
      <c r="BO15" s="153">
        <v>0.09</v>
      </c>
      <c r="BP15" s="153">
        <v>0.09</v>
      </c>
      <c r="BQ15" s="153">
        <v>0.09</v>
      </c>
      <c r="BR15" s="153">
        <v>0.09</v>
      </c>
      <c r="BS15" s="153">
        <v>0.09</v>
      </c>
      <c r="BT15" s="143">
        <v>0</v>
      </c>
      <c r="BU15" s="153">
        <v>0</v>
      </c>
      <c r="BV15" s="153">
        <v>0</v>
      </c>
      <c r="BW15" s="153">
        <v>0</v>
      </c>
      <c r="BX15" s="153">
        <v>0</v>
      </c>
      <c r="BY15" s="143">
        <v>0</v>
      </c>
      <c r="BZ15" s="153">
        <v>0</v>
      </c>
      <c r="CA15" s="153">
        <v>0</v>
      </c>
      <c r="CB15" s="30" t="s">
        <v>13</v>
      </c>
      <c r="CC15" s="204" t="s">
        <v>1</v>
      </c>
      <c r="CD15" s="204"/>
      <c r="CE15" s="204"/>
      <c r="CF15" s="143">
        <v>0</v>
      </c>
      <c r="CG15" s="153">
        <v>0</v>
      </c>
      <c r="CH15" s="153">
        <v>0</v>
      </c>
      <c r="CI15" s="153">
        <v>0</v>
      </c>
      <c r="CJ15" s="155">
        <f>SUM(CF15*CF29,BN15*BN29,BT15*BT29,BY15*BY29,BD15*BD29,AV29*AV15,AK15*AK29,AR15*AR29,AH29*AH15,AD15*AD29,AC29*AC15,Z15*Z29,O29*O15,E15*E29)/CJ29</f>
        <v>0.07075985950945557</v>
      </c>
      <c r="CK15" s="157">
        <f>SUM(E15*E29,O29*O15,Z15*Z29,AC29*AC15,AD15*AD29)/CK29</f>
        <v>0.08730516607644362</v>
      </c>
      <c r="CL15" s="7">
        <f t="shared" si="5"/>
        <v>0.09</v>
      </c>
      <c r="CM15" s="7">
        <f t="shared" si="6"/>
        <v>0.09</v>
      </c>
      <c r="CN15" s="157">
        <f>SUM(AR15*AR29,AV29*AV15,BD15*BD29,BN29*BN15,BT15*BT29,BY29*BY15,CF15*CF29)/CN29</f>
        <v>0.05616012405125275</v>
      </c>
      <c r="CO15" s="158"/>
      <c r="CP15" s="158">
        <f>SUM(CN15*CN29,CM29*CM15,CL15*CL29,CK29*CK15)/CJ29</f>
        <v>0.07075985950945557</v>
      </c>
      <c r="CQ15" s="158"/>
      <c r="CR15" s="158"/>
      <c r="CS15" s="158"/>
    </row>
    <row r="16" spans="1:97" ht="22.5" customHeight="1">
      <c r="A16" s="29">
        <v>2</v>
      </c>
      <c r="B16" s="186" t="s">
        <v>2</v>
      </c>
      <c r="C16" s="186"/>
      <c r="D16" s="186"/>
      <c r="E16" s="147">
        <v>0.8</v>
      </c>
      <c r="F16" s="2">
        <v>0.8</v>
      </c>
      <c r="G16" s="2">
        <v>0.8</v>
      </c>
      <c r="H16" s="2">
        <v>0.8</v>
      </c>
      <c r="I16" s="2">
        <v>0.8</v>
      </c>
      <c r="J16" s="2">
        <v>0.8</v>
      </c>
      <c r="K16" s="2">
        <v>0.8</v>
      </c>
      <c r="L16" s="2">
        <v>0.8</v>
      </c>
      <c r="M16" s="2">
        <v>0.8</v>
      </c>
      <c r="N16" s="2">
        <v>0.8</v>
      </c>
      <c r="O16" s="2">
        <v>0.8</v>
      </c>
      <c r="P16" s="2">
        <v>0.8</v>
      </c>
      <c r="Q16" s="2">
        <v>0.8</v>
      </c>
      <c r="R16" s="2">
        <v>0.8</v>
      </c>
      <c r="S16" s="2">
        <v>0.8</v>
      </c>
      <c r="T16" s="2">
        <v>0.8</v>
      </c>
      <c r="U16" s="2">
        <v>0.8</v>
      </c>
      <c r="V16" s="29">
        <v>2</v>
      </c>
      <c r="W16" s="186" t="s">
        <v>2</v>
      </c>
      <c r="X16" s="186"/>
      <c r="Y16" s="186"/>
      <c r="Z16" s="2">
        <v>0.8</v>
      </c>
      <c r="AA16" s="2">
        <v>0.8</v>
      </c>
      <c r="AB16" s="2">
        <v>0.8</v>
      </c>
      <c r="AC16" s="2">
        <v>0.8</v>
      </c>
      <c r="AD16" s="2">
        <v>0.8</v>
      </c>
      <c r="AE16" s="2">
        <v>0.8</v>
      </c>
      <c r="AF16" s="2">
        <v>0.8</v>
      </c>
      <c r="AG16" s="2">
        <v>0.8</v>
      </c>
      <c r="AH16" s="2">
        <v>1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29">
        <v>2</v>
      </c>
      <c r="AO16" s="186" t="s">
        <v>2</v>
      </c>
      <c r="AP16" s="186"/>
      <c r="AQ16" s="186"/>
      <c r="AR16" s="8">
        <v>0</v>
      </c>
      <c r="AS16" s="8">
        <v>0</v>
      </c>
      <c r="AT16" s="8">
        <v>0</v>
      </c>
      <c r="AU16" s="8">
        <v>0</v>
      </c>
      <c r="AV16" s="2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/>
      <c r="BH16" s="7">
        <v>1</v>
      </c>
      <c r="BI16" s="7">
        <v>1</v>
      </c>
      <c r="BJ16" s="29">
        <v>2</v>
      </c>
      <c r="BK16" s="186" t="s">
        <v>2</v>
      </c>
      <c r="BL16" s="186"/>
      <c r="BM16" s="186"/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2">
        <v>1</v>
      </c>
      <c r="BU16" s="7">
        <v>1</v>
      </c>
      <c r="BV16" s="7">
        <v>1</v>
      </c>
      <c r="BW16" s="7">
        <v>1</v>
      </c>
      <c r="BX16" s="7">
        <v>1</v>
      </c>
      <c r="BY16" s="2">
        <v>1</v>
      </c>
      <c r="BZ16" s="7">
        <v>1</v>
      </c>
      <c r="CA16" s="7">
        <v>1</v>
      </c>
      <c r="CB16" s="29">
        <v>2</v>
      </c>
      <c r="CC16" s="186" t="s">
        <v>2</v>
      </c>
      <c r="CD16" s="186"/>
      <c r="CE16" s="186"/>
      <c r="CF16" s="2">
        <v>1</v>
      </c>
      <c r="CG16" s="7">
        <v>1</v>
      </c>
      <c r="CH16" s="7">
        <v>1</v>
      </c>
      <c r="CI16" s="7">
        <v>1</v>
      </c>
      <c r="CJ16" s="155">
        <f>SUM(CF16*CF29,BN16*BN29,BT16*BT29,BY16*BY29,BD16*BD29,AV29*AV16,AK16*AK29,AR16*AR29,AH29*AH16,AD16*AD29,AC29*AC16,Z16*Z29,O29*O16,E16*E29)/CJ29</f>
        <v>0.8425966080116936</v>
      </c>
      <c r="CK16" s="157">
        <f>SUM(E16*E29,O29*O16,Z16*Z29,AC29*AC16,AD16*AD29)/CK29</f>
        <v>0.7999999999999999</v>
      </c>
      <c r="CL16" s="7">
        <f t="shared" si="5"/>
        <v>1</v>
      </c>
      <c r="CM16" s="7">
        <f t="shared" si="6"/>
        <v>0</v>
      </c>
      <c r="CN16" s="160">
        <f>SUM(AR16*AR29,AV29*AV16,BD16*BD29,BN29*BN16,BT16*BT29,BY29*BY16,CF16*CF29)/CN29</f>
        <v>0.9243631945011199</v>
      </c>
      <c r="CO16" s="161"/>
      <c r="CP16" s="161">
        <f>SUM(CN16*CN29,CM16*CM29,CL16*CL29,CK16*CK29)/CJ29</f>
        <v>0.8425966080116936</v>
      </c>
      <c r="CQ16" s="161"/>
      <c r="CR16" s="161"/>
      <c r="CS16" s="161"/>
    </row>
    <row r="17" spans="1:97" ht="13.5" customHeight="1">
      <c r="A17" s="29">
        <v>3</v>
      </c>
      <c r="B17" s="186" t="s">
        <v>20</v>
      </c>
      <c r="C17" s="186"/>
      <c r="D17" s="186"/>
      <c r="E17" s="147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4</v>
      </c>
      <c r="N17" s="2">
        <v>4</v>
      </c>
      <c r="O17" s="2">
        <v>4</v>
      </c>
      <c r="P17" s="2">
        <v>4</v>
      </c>
      <c r="Q17" s="2">
        <v>4</v>
      </c>
      <c r="R17" s="2">
        <v>4</v>
      </c>
      <c r="S17" s="2">
        <v>4</v>
      </c>
      <c r="T17" s="2">
        <v>4</v>
      </c>
      <c r="U17" s="2">
        <v>4</v>
      </c>
      <c r="V17" s="29">
        <v>3</v>
      </c>
      <c r="W17" s="186" t="s">
        <v>20</v>
      </c>
      <c r="X17" s="186"/>
      <c r="Y17" s="186"/>
      <c r="Z17" s="2">
        <v>4</v>
      </c>
      <c r="AA17" s="2">
        <v>4</v>
      </c>
      <c r="AB17" s="2">
        <v>4</v>
      </c>
      <c r="AC17" s="2">
        <v>6.2</v>
      </c>
      <c r="AD17" s="2">
        <v>4</v>
      </c>
      <c r="AE17" s="2">
        <v>4</v>
      </c>
      <c r="AF17" s="2">
        <v>4</v>
      </c>
      <c r="AG17" s="2">
        <v>4</v>
      </c>
      <c r="AH17" s="2">
        <v>4</v>
      </c>
      <c r="AI17" s="2">
        <v>4</v>
      </c>
      <c r="AJ17" s="2">
        <v>4</v>
      </c>
      <c r="AK17" s="2">
        <v>5</v>
      </c>
      <c r="AL17" s="2">
        <v>5</v>
      </c>
      <c r="AM17" s="2">
        <v>5</v>
      </c>
      <c r="AN17" s="29">
        <v>3</v>
      </c>
      <c r="AO17" s="186" t="s">
        <v>20</v>
      </c>
      <c r="AP17" s="186"/>
      <c r="AQ17" s="186"/>
      <c r="AR17" s="8">
        <v>0</v>
      </c>
      <c r="AS17" s="8">
        <v>0</v>
      </c>
      <c r="AT17" s="8">
        <v>0</v>
      </c>
      <c r="AU17" s="8">
        <v>0</v>
      </c>
      <c r="AV17" s="2">
        <f>SUM(AW17*AW29,AX17*AX29,AY17*AY29,AZ17*AZ29,BA17*BA29,BB17*BB29,BC17*BC29)/AV29</f>
        <v>3.0301392301392296</v>
      </c>
      <c r="AW17" s="7">
        <v>4</v>
      </c>
      <c r="AX17" s="7">
        <v>4</v>
      </c>
      <c r="AY17" s="7">
        <v>2</v>
      </c>
      <c r="AZ17" s="7">
        <v>2</v>
      </c>
      <c r="BA17" s="7">
        <v>4</v>
      </c>
      <c r="BB17" s="7">
        <v>4</v>
      </c>
      <c r="BC17" s="7">
        <v>2</v>
      </c>
      <c r="BD17" s="7">
        <f>SUM(BE17*BE29,BF29*BF17,BG17*BG29,BH29*BH17,BI17*BI29)/BD29</f>
        <v>3.4483500717360114</v>
      </c>
      <c r="BE17" s="7">
        <v>4</v>
      </c>
      <c r="BF17" s="7">
        <v>2</v>
      </c>
      <c r="BG17" s="7"/>
      <c r="BH17" s="7">
        <v>4</v>
      </c>
      <c r="BI17" s="7">
        <v>4</v>
      </c>
      <c r="BJ17" s="29">
        <v>3</v>
      </c>
      <c r="BK17" s="186" t="s">
        <v>20</v>
      </c>
      <c r="BL17" s="186"/>
      <c r="BM17" s="186"/>
      <c r="BN17" s="7">
        <f>SUM(BO17*BO29,BP17*BP29,BQ17*BQ29,BR17*BR29,BS17*BS29)/BN29</f>
        <v>3.1352896098090555</v>
      </c>
      <c r="BO17" s="7">
        <v>2</v>
      </c>
      <c r="BP17" s="7">
        <v>4</v>
      </c>
      <c r="BQ17" s="7">
        <v>4</v>
      </c>
      <c r="BR17" s="7">
        <v>2</v>
      </c>
      <c r="BS17" s="7">
        <v>4</v>
      </c>
      <c r="BT17" s="2">
        <v>4</v>
      </c>
      <c r="BU17" s="7">
        <v>4</v>
      </c>
      <c r="BV17" s="7">
        <v>4</v>
      </c>
      <c r="BW17" s="7">
        <v>4</v>
      </c>
      <c r="BX17" s="7">
        <v>4</v>
      </c>
      <c r="BY17" s="2">
        <v>4</v>
      </c>
      <c r="BZ17" s="7">
        <v>4</v>
      </c>
      <c r="CA17" s="7">
        <v>4</v>
      </c>
      <c r="CB17" s="29">
        <v>3</v>
      </c>
      <c r="CC17" s="186" t="s">
        <v>20</v>
      </c>
      <c r="CD17" s="186"/>
      <c r="CE17" s="186"/>
      <c r="CF17" s="2">
        <v>4</v>
      </c>
      <c r="CG17" s="7">
        <v>4</v>
      </c>
      <c r="CH17" s="7">
        <v>4</v>
      </c>
      <c r="CI17" s="7">
        <v>4</v>
      </c>
      <c r="CJ17" s="155">
        <f>SUM(CF17*CF29,BN17*BN29,BT17*BT29,BY17*BY29,BD17*BD29,AV29*AV17,AK17*AK29,AR17*AR29,AH29*AH17,AD17*AD29,AC29*AC17,Z17*Z29,O29*O17,E17*E29)/CJ29</f>
        <v>3.6946790879497287</v>
      </c>
      <c r="CK17" s="157">
        <f>SUM(E17*E29,O29*O17,Z17*Z29,AC29*AC17,AD17*AD29)/CK29</f>
        <v>4.298039842175377</v>
      </c>
      <c r="CL17" s="7">
        <f t="shared" si="5"/>
        <v>4</v>
      </c>
      <c r="CM17" s="7">
        <f t="shared" si="6"/>
        <v>5</v>
      </c>
      <c r="CN17" s="160">
        <f>SUM(AR17*AR29,AV29*AV17,BD17*BD29,BN29*BN17,BT17*BT29,BY29*BY17,CF17*CF29)/CN29</f>
        <v>3.1485531887882328</v>
      </c>
      <c r="CO17" s="161"/>
      <c r="CP17" s="161">
        <f>SUM(CN17*CN29,CM17*CM29,CL17*CL29,CK17*CK29)/CJ29</f>
        <v>3.6946790879497295</v>
      </c>
      <c r="CQ17" s="161"/>
      <c r="CR17" s="161"/>
      <c r="CS17" s="161"/>
    </row>
    <row r="18" spans="1:97" ht="23.25" customHeight="1">
      <c r="A18" s="29">
        <v>4</v>
      </c>
      <c r="B18" s="186" t="s">
        <v>3</v>
      </c>
      <c r="C18" s="186"/>
      <c r="D18" s="186"/>
      <c r="E18" s="2">
        <f aca="true" t="shared" si="7" ref="E18:U18">SUM(E20:E23)</f>
        <v>2.657635192888484</v>
      </c>
      <c r="F18" s="2">
        <f t="shared" si="7"/>
        <v>2.67</v>
      </c>
      <c r="G18" s="2">
        <f t="shared" si="7"/>
        <v>2.31</v>
      </c>
      <c r="H18" s="2">
        <f t="shared" si="7"/>
        <v>2.67</v>
      </c>
      <c r="I18" s="2">
        <f t="shared" si="7"/>
        <v>2.67</v>
      </c>
      <c r="J18" s="2">
        <f t="shared" si="7"/>
        <v>2.67</v>
      </c>
      <c r="K18" s="2">
        <f t="shared" si="7"/>
        <v>2.67</v>
      </c>
      <c r="L18" s="2">
        <f t="shared" si="7"/>
        <v>2.67</v>
      </c>
      <c r="M18" s="2">
        <f t="shared" si="7"/>
        <v>2.67</v>
      </c>
      <c r="N18" s="2">
        <f t="shared" si="7"/>
        <v>2.67</v>
      </c>
      <c r="O18" s="2">
        <f t="shared" si="7"/>
        <v>2.67</v>
      </c>
      <c r="P18" s="2">
        <f t="shared" si="7"/>
        <v>2.67</v>
      </c>
      <c r="Q18" s="2">
        <f t="shared" si="7"/>
        <v>2.67</v>
      </c>
      <c r="R18" s="2">
        <f t="shared" si="7"/>
        <v>2.67</v>
      </c>
      <c r="S18" s="2">
        <f t="shared" si="7"/>
        <v>2.67</v>
      </c>
      <c r="T18" s="2">
        <f t="shared" si="7"/>
        <v>2.67</v>
      </c>
      <c r="U18" s="2">
        <f t="shared" si="7"/>
        <v>2.67</v>
      </c>
      <c r="V18" s="29">
        <v>4</v>
      </c>
      <c r="W18" s="186" t="s">
        <v>3</v>
      </c>
      <c r="X18" s="186"/>
      <c r="Y18" s="186"/>
      <c r="Z18" s="2">
        <f aca="true" t="shared" si="8" ref="Z18:AM18">SUM(Z20:Z23)</f>
        <v>2.67</v>
      </c>
      <c r="AA18" s="2">
        <f t="shared" si="8"/>
        <v>2.67</v>
      </c>
      <c r="AB18" s="2">
        <f t="shared" si="8"/>
        <v>2.67</v>
      </c>
      <c r="AC18" s="2">
        <f t="shared" si="8"/>
        <v>5.4</v>
      </c>
      <c r="AD18" s="2">
        <f t="shared" si="8"/>
        <v>2.67</v>
      </c>
      <c r="AE18" s="2">
        <f t="shared" si="8"/>
        <v>2.67</v>
      </c>
      <c r="AF18" s="2">
        <f t="shared" si="8"/>
        <v>2.67</v>
      </c>
      <c r="AG18" s="2">
        <f t="shared" si="8"/>
        <v>2.67</v>
      </c>
      <c r="AH18" s="2">
        <f t="shared" si="8"/>
        <v>1.8599999999999999</v>
      </c>
      <c r="AI18" s="2">
        <f t="shared" si="8"/>
        <v>1.8599999999999999</v>
      </c>
      <c r="AJ18" s="2">
        <f t="shared" si="8"/>
        <v>1.8599999999999999</v>
      </c>
      <c r="AK18" s="2">
        <f t="shared" si="8"/>
        <v>0.36</v>
      </c>
      <c r="AL18" s="2">
        <f t="shared" si="8"/>
        <v>0.36</v>
      </c>
      <c r="AM18" s="2">
        <f t="shared" si="8"/>
        <v>0.36</v>
      </c>
      <c r="AN18" s="29">
        <v>4</v>
      </c>
      <c r="AO18" s="186" t="s">
        <v>3</v>
      </c>
      <c r="AP18" s="186"/>
      <c r="AQ18" s="186"/>
      <c r="AR18" s="2">
        <f aca="true" t="shared" si="9" ref="AR18:BI18">SUM(AR20:AR23)</f>
        <v>0</v>
      </c>
      <c r="AS18" s="2">
        <f t="shared" si="9"/>
        <v>0</v>
      </c>
      <c r="AT18" s="2">
        <f t="shared" si="9"/>
        <v>0</v>
      </c>
      <c r="AU18" s="2">
        <f t="shared" si="9"/>
        <v>0</v>
      </c>
      <c r="AV18" s="2">
        <f t="shared" si="9"/>
        <v>2.42</v>
      </c>
      <c r="AW18" s="2">
        <f t="shared" si="9"/>
        <v>2.42</v>
      </c>
      <c r="AX18" s="2">
        <f t="shared" si="9"/>
        <v>2.42</v>
      </c>
      <c r="AY18" s="2">
        <f t="shared" si="9"/>
        <v>2.42</v>
      </c>
      <c r="AZ18" s="2">
        <f t="shared" si="9"/>
        <v>2.42</v>
      </c>
      <c r="BA18" s="2">
        <f t="shared" si="9"/>
        <v>2.42</v>
      </c>
      <c r="BB18" s="2">
        <f t="shared" si="9"/>
        <v>2.42</v>
      </c>
      <c r="BC18" s="2">
        <f t="shared" si="9"/>
        <v>2.42</v>
      </c>
      <c r="BD18" s="2">
        <f t="shared" si="9"/>
        <v>2.42</v>
      </c>
      <c r="BE18" s="2">
        <f t="shared" si="9"/>
        <v>2.42</v>
      </c>
      <c r="BF18" s="2">
        <f t="shared" si="9"/>
        <v>2.42</v>
      </c>
      <c r="BG18" s="2">
        <f t="shared" si="9"/>
        <v>0</v>
      </c>
      <c r="BH18" s="2">
        <f t="shared" si="9"/>
        <v>2.42</v>
      </c>
      <c r="BI18" s="2">
        <f t="shared" si="9"/>
        <v>2.42</v>
      </c>
      <c r="BJ18" s="29">
        <v>4</v>
      </c>
      <c r="BK18" s="186" t="s">
        <v>3</v>
      </c>
      <c r="BL18" s="186"/>
      <c r="BM18" s="186"/>
      <c r="BN18" s="2">
        <f aca="true" t="shared" si="10" ref="BN18:CA18">SUM(BN20:BN23)</f>
        <v>2.42</v>
      </c>
      <c r="BO18" s="2">
        <f t="shared" si="10"/>
        <v>2.42</v>
      </c>
      <c r="BP18" s="2">
        <f t="shared" si="10"/>
        <v>2.42</v>
      </c>
      <c r="BQ18" s="2">
        <f t="shared" si="10"/>
        <v>2.42</v>
      </c>
      <c r="BR18" s="2">
        <f t="shared" si="10"/>
        <v>2.42</v>
      </c>
      <c r="BS18" s="2">
        <f t="shared" si="10"/>
        <v>2.42</v>
      </c>
      <c r="BT18" s="2">
        <f t="shared" si="10"/>
        <v>2.06</v>
      </c>
      <c r="BU18" s="2">
        <f t="shared" si="10"/>
        <v>2.06</v>
      </c>
      <c r="BV18" s="2">
        <f t="shared" si="10"/>
        <v>2.06</v>
      </c>
      <c r="BW18" s="2">
        <f t="shared" si="10"/>
        <v>2.06</v>
      </c>
      <c r="BX18" s="2">
        <f t="shared" si="10"/>
        <v>2.06</v>
      </c>
      <c r="BY18" s="2">
        <f t="shared" si="10"/>
        <v>2.06</v>
      </c>
      <c r="BZ18" s="2">
        <f t="shared" si="10"/>
        <v>2.06</v>
      </c>
      <c r="CA18" s="2">
        <f t="shared" si="10"/>
        <v>2.06</v>
      </c>
      <c r="CB18" s="29">
        <v>4</v>
      </c>
      <c r="CC18" s="186" t="s">
        <v>3</v>
      </c>
      <c r="CD18" s="186"/>
      <c r="CE18" s="186"/>
      <c r="CF18" s="2">
        <f aca="true" t="shared" si="11" ref="CF18:CK18">SUM(CF20:CF23)</f>
        <v>2.06</v>
      </c>
      <c r="CG18" s="2">
        <f t="shared" si="11"/>
        <v>2.06</v>
      </c>
      <c r="CH18" s="2">
        <f t="shared" si="11"/>
        <v>2.06</v>
      </c>
      <c r="CI18" s="2">
        <f t="shared" si="11"/>
        <v>2.06</v>
      </c>
      <c r="CJ18" s="2">
        <f t="shared" si="11"/>
        <v>2.382075706513602</v>
      </c>
      <c r="CK18" s="2">
        <f t="shared" si="11"/>
        <v>3.034180728885805</v>
      </c>
      <c r="CL18" s="7">
        <f t="shared" si="5"/>
        <v>1.8599999999999999</v>
      </c>
      <c r="CM18" s="7">
        <f t="shared" si="6"/>
        <v>0.36</v>
      </c>
      <c r="CN18" s="2">
        <f>SUM(CN20:CN23)</f>
        <v>2.128828676877318</v>
      </c>
      <c r="CO18" s="164"/>
      <c r="CP18" s="2">
        <f>SUM(CP20:CP23)</f>
        <v>2.382075706513602</v>
      </c>
      <c r="CQ18" s="164"/>
      <c r="CR18" s="164"/>
      <c r="CS18" s="164"/>
    </row>
    <row r="19" spans="1:97" ht="12.75" customHeight="1">
      <c r="A19" s="29"/>
      <c r="B19" s="229" t="s">
        <v>0</v>
      </c>
      <c r="C19" s="230"/>
      <c r="D19" s="230"/>
      <c r="E19" s="10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9"/>
      <c r="W19" s="229" t="s">
        <v>0</v>
      </c>
      <c r="X19" s="230"/>
      <c r="Y19" s="23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9"/>
      <c r="AO19" s="229" t="s">
        <v>0</v>
      </c>
      <c r="AP19" s="230"/>
      <c r="AQ19" s="230"/>
      <c r="AR19" s="153"/>
      <c r="AS19" s="153"/>
      <c r="AT19" s="153"/>
      <c r="AU19" s="153"/>
      <c r="AV19" s="14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29"/>
      <c r="BK19" s="229" t="s">
        <v>0</v>
      </c>
      <c r="BL19" s="230"/>
      <c r="BM19" s="230"/>
      <c r="BN19" s="153"/>
      <c r="BO19" s="153"/>
      <c r="BP19" s="153"/>
      <c r="BQ19" s="153"/>
      <c r="BR19" s="153"/>
      <c r="BS19" s="153"/>
      <c r="BT19" s="143"/>
      <c r="BU19" s="153"/>
      <c r="BV19" s="153"/>
      <c r="BW19" s="153"/>
      <c r="BX19" s="153"/>
      <c r="BY19" s="143"/>
      <c r="BZ19" s="153"/>
      <c r="CA19" s="153"/>
      <c r="CB19" s="29"/>
      <c r="CC19" s="229" t="s">
        <v>0</v>
      </c>
      <c r="CD19" s="230"/>
      <c r="CE19" s="230"/>
      <c r="CF19" s="143"/>
      <c r="CG19" s="153"/>
      <c r="CH19" s="153"/>
      <c r="CI19" s="153"/>
      <c r="CJ19" s="105"/>
      <c r="CK19" s="153"/>
      <c r="CL19" s="7">
        <f t="shared" si="5"/>
        <v>0</v>
      </c>
      <c r="CM19" s="7">
        <f t="shared" si="6"/>
        <v>0</v>
      </c>
      <c r="CN19" s="153"/>
      <c r="CO19" s="154"/>
      <c r="CP19" s="154"/>
      <c r="CQ19" s="154"/>
      <c r="CR19" s="154"/>
      <c r="CS19" s="154"/>
    </row>
    <row r="20" spans="1:97" ht="13.5" customHeight="1" hidden="1">
      <c r="A20" s="29"/>
      <c r="B20" s="223" t="s">
        <v>4</v>
      </c>
      <c r="C20" s="223"/>
      <c r="D20" s="223"/>
      <c r="E20" s="10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165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29"/>
      <c r="W20" s="223" t="s">
        <v>4</v>
      </c>
      <c r="X20" s="223"/>
      <c r="Y20" s="223"/>
      <c r="Z20" s="46">
        <v>0</v>
      </c>
      <c r="AA20" s="46">
        <v>0</v>
      </c>
      <c r="AB20" s="46">
        <v>0</v>
      </c>
      <c r="AC20" s="10">
        <v>0</v>
      </c>
      <c r="AD20" s="165">
        <v>0</v>
      </c>
      <c r="AE20" s="46">
        <v>0</v>
      </c>
      <c r="AF20" s="46">
        <v>0</v>
      </c>
      <c r="AG20" s="46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29"/>
      <c r="AO20" s="223" t="s">
        <v>4</v>
      </c>
      <c r="AP20" s="223"/>
      <c r="AQ20" s="223"/>
      <c r="AR20" s="8">
        <v>0</v>
      </c>
      <c r="AS20" s="8">
        <v>0</v>
      </c>
      <c r="AT20" s="8">
        <v>0</v>
      </c>
      <c r="AU20" s="8">
        <v>0</v>
      </c>
      <c r="AV20" s="9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29"/>
      <c r="BK20" s="223" t="s">
        <v>4</v>
      </c>
      <c r="BL20" s="223"/>
      <c r="BM20" s="223"/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9">
        <v>0</v>
      </c>
      <c r="BU20" s="8">
        <v>0</v>
      </c>
      <c r="BV20" s="8">
        <v>0</v>
      </c>
      <c r="BW20" s="8">
        <v>0</v>
      </c>
      <c r="BX20" s="8">
        <v>0</v>
      </c>
      <c r="BY20" s="9">
        <v>0</v>
      </c>
      <c r="BZ20" s="8">
        <v>0</v>
      </c>
      <c r="CA20" s="8">
        <v>0</v>
      </c>
      <c r="CB20" s="29"/>
      <c r="CC20" s="223" t="s">
        <v>4</v>
      </c>
      <c r="CD20" s="223"/>
      <c r="CE20" s="223"/>
      <c r="CF20" s="9">
        <v>0</v>
      </c>
      <c r="CG20" s="8">
        <v>0</v>
      </c>
      <c r="CH20" s="8">
        <v>0</v>
      </c>
      <c r="CI20" s="8">
        <v>0</v>
      </c>
      <c r="CJ20" s="155">
        <f>SUM(AR20*AR29,AH29*AH20,AD20*AD29,AC29*AC20,Z20*Z29,O29*O20,E20*E29)/CJ29</f>
        <v>0</v>
      </c>
      <c r="CK20" s="8">
        <v>0</v>
      </c>
      <c r="CL20" s="7">
        <f t="shared" si="5"/>
        <v>0</v>
      </c>
      <c r="CM20" s="7">
        <f t="shared" si="6"/>
        <v>0</v>
      </c>
      <c r="CN20" s="8">
        <v>0</v>
      </c>
      <c r="CO20" s="158"/>
      <c r="CP20" s="158"/>
      <c r="CQ20" s="158"/>
      <c r="CR20" s="158"/>
      <c r="CS20" s="158"/>
    </row>
    <row r="21" spans="1:97" ht="32.25" customHeight="1">
      <c r="A21" s="29"/>
      <c r="B21" s="223" t="s">
        <v>22</v>
      </c>
      <c r="C21" s="223"/>
      <c r="D21" s="223"/>
      <c r="E21" s="147">
        <f>SUM(F21*F29,G21*G29,H21*H29,I21*I29,J21*J29,K21*K29,L21*L29,M21*M29,N21*N29)/E29</f>
        <v>0.3476351928884837</v>
      </c>
      <c r="F21" s="10">
        <v>0.36</v>
      </c>
      <c r="G21" s="10">
        <v>0</v>
      </c>
      <c r="H21" s="10">
        <v>0.36</v>
      </c>
      <c r="I21" s="10">
        <v>0.36</v>
      </c>
      <c r="J21" s="10">
        <v>0.36</v>
      </c>
      <c r="K21" s="10">
        <v>0.36</v>
      </c>
      <c r="L21" s="10">
        <v>0.36</v>
      </c>
      <c r="M21" s="10">
        <v>0.36</v>
      </c>
      <c r="N21" s="10">
        <v>0.36</v>
      </c>
      <c r="O21" s="16">
        <v>0.36</v>
      </c>
      <c r="P21" s="10">
        <v>0.36</v>
      </c>
      <c r="Q21" s="10">
        <v>0.36</v>
      </c>
      <c r="R21" s="10">
        <v>0.36</v>
      </c>
      <c r="S21" s="10">
        <v>0.36</v>
      </c>
      <c r="T21" s="10">
        <v>0.36</v>
      </c>
      <c r="U21" s="10">
        <v>0.36</v>
      </c>
      <c r="V21" s="29"/>
      <c r="W21" s="223" t="s">
        <v>22</v>
      </c>
      <c r="X21" s="223"/>
      <c r="Y21" s="223"/>
      <c r="Z21" s="10">
        <v>0.36</v>
      </c>
      <c r="AA21" s="10">
        <v>0.36</v>
      </c>
      <c r="AB21" s="10">
        <v>0.36</v>
      </c>
      <c r="AC21" s="10">
        <v>0.36</v>
      </c>
      <c r="AD21" s="16">
        <v>0.36</v>
      </c>
      <c r="AE21" s="10">
        <v>0.36</v>
      </c>
      <c r="AF21" s="10">
        <v>0.36</v>
      </c>
      <c r="AG21" s="10">
        <v>0.36</v>
      </c>
      <c r="AH21" s="10">
        <v>0.58</v>
      </c>
      <c r="AI21" s="10">
        <v>0.58</v>
      </c>
      <c r="AJ21" s="10">
        <v>0.58</v>
      </c>
      <c r="AK21" s="10">
        <v>0.36</v>
      </c>
      <c r="AL21" s="10">
        <v>0.36</v>
      </c>
      <c r="AM21" s="10">
        <v>0.36</v>
      </c>
      <c r="AN21" s="29"/>
      <c r="AO21" s="223" t="s">
        <v>22</v>
      </c>
      <c r="AP21" s="223"/>
      <c r="AQ21" s="223"/>
      <c r="AR21" s="153">
        <v>0</v>
      </c>
      <c r="AS21" s="153">
        <v>0</v>
      </c>
      <c r="AT21" s="153">
        <v>0</v>
      </c>
      <c r="AU21" s="153">
        <v>0</v>
      </c>
      <c r="AV21" s="143">
        <v>0.36</v>
      </c>
      <c r="AW21" s="153">
        <v>0.36</v>
      </c>
      <c r="AX21" s="153">
        <v>0.36</v>
      </c>
      <c r="AY21" s="153">
        <v>0.36</v>
      </c>
      <c r="AZ21" s="153">
        <v>0.36</v>
      </c>
      <c r="BA21" s="153">
        <v>0.36</v>
      </c>
      <c r="BB21" s="153">
        <v>0.36</v>
      </c>
      <c r="BC21" s="153">
        <v>0.36</v>
      </c>
      <c r="BD21" s="153">
        <v>0.36</v>
      </c>
      <c r="BE21" s="153">
        <v>0.36</v>
      </c>
      <c r="BF21" s="153">
        <v>0.36</v>
      </c>
      <c r="BG21" s="153"/>
      <c r="BH21" s="153">
        <v>0.36</v>
      </c>
      <c r="BI21" s="153">
        <v>0.36</v>
      </c>
      <c r="BJ21" s="29"/>
      <c r="BK21" s="223" t="s">
        <v>22</v>
      </c>
      <c r="BL21" s="223"/>
      <c r="BM21" s="223"/>
      <c r="BN21" s="153">
        <v>0.36</v>
      </c>
      <c r="BO21" s="153">
        <v>0.36</v>
      </c>
      <c r="BP21" s="153">
        <v>0.36</v>
      </c>
      <c r="BQ21" s="153">
        <v>0.36</v>
      </c>
      <c r="BR21" s="153">
        <v>0.36</v>
      </c>
      <c r="BS21" s="153">
        <v>0.36</v>
      </c>
      <c r="BT21" s="143">
        <v>0</v>
      </c>
      <c r="BU21" s="153">
        <v>0</v>
      </c>
      <c r="BV21" s="153">
        <v>0</v>
      </c>
      <c r="BW21" s="153">
        <v>0</v>
      </c>
      <c r="BX21" s="153">
        <v>0</v>
      </c>
      <c r="BY21" s="143">
        <v>0</v>
      </c>
      <c r="BZ21" s="153">
        <v>0</v>
      </c>
      <c r="CA21" s="153">
        <v>0</v>
      </c>
      <c r="CB21" s="29"/>
      <c r="CC21" s="223" t="s">
        <v>22</v>
      </c>
      <c r="CD21" s="223"/>
      <c r="CE21" s="223"/>
      <c r="CF21" s="143">
        <v>0</v>
      </c>
      <c r="CG21" s="153">
        <v>0</v>
      </c>
      <c r="CH21" s="153">
        <v>0</v>
      </c>
      <c r="CI21" s="153">
        <v>0</v>
      </c>
      <c r="CJ21" s="155">
        <f>SUM(CF21*CF29,BN21*BN29,BT21*BT29,BY21*BY29,BD21*BD29,AV29*AV21,AK21*AK29,AR21*AR29,AH29*AH21,AD21*AD29,AC29*AC21,Z21*Z29,O29*O21,E21*E29)/CJ29</f>
        <v>0.29484185531740686</v>
      </c>
      <c r="CK21" s="157">
        <f>SUM(E21*E29,O29*O21,Z21*Z29,AC29*AC21,AD21*AD29)/CK29</f>
        <v>0.35434037927726963</v>
      </c>
      <c r="CL21" s="7">
        <f t="shared" si="5"/>
        <v>0.58</v>
      </c>
      <c r="CM21" s="7">
        <f t="shared" si="6"/>
        <v>0.36</v>
      </c>
      <c r="CN21" s="157">
        <f>SUM(AR21*AR29,AV29*AV21,BD21*BD29,BN29*BN21,BT21*BT29,BY29*BY21,CF21*CF29)/CN29</f>
        <v>0.224640496205011</v>
      </c>
      <c r="CO21" s="158"/>
      <c r="CP21" s="158">
        <f>SUM(CN21*CN29,CM21*CM29,CL21*CL29,CK21*CK29)/CJ29</f>
        <v>0.29484185531740686</v>
      </c>
      <c r="CQ21" s="158"/>
      <c r="CR21" s="158"/>
      <c r="CS21" s="158"/>
    </row>
    <row r="22" spans="1:97" ht="13.5" customHeight="1" hidden="1">
      <c r="A22" s="29"/>
      <c r="B22" s="223" t="s">
        <v>8</v>
      </c>
      <c r="C22" s="223"/>
      <c r="D22" s="223"/>
      <c r="E22" s="106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10"/>
      <c r="Q22" s="10"/>
      <c r="R22" s="10"/>
      <c r="S22" s="10"/>
      <c r="T22" s="10"/>
      <c r="U22" s="10"/>
      <c r="V22" s="29"/>
      <c r="W22" s="223" t="s">
        <v>8</v>
      </c>
      <c r="X22" s="223"/>
      <c r="Y22" s="223"/>
      <c r="Z22" s="10"/>
      <c r="AA22" s="10"/>
      <c r="AB22" s="10"/>
      <c r="AC22" s="10">
        <v>0</v>
      </c>
      <c r="AD22" s="16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29"/>
      <c r="AO22" s="223" t="s">
        <v>8</v>
      </c>
      <c r="AP22" s="223"/>
      <c r="AQ22" s="223"/>
      <c r="AR22" s="8">
        <v>0</v>
      </c>
      <c r="AS22" s="8">
        <v>0</v>
      </c>
      <c r="AT22" s="8">
        <v>0</v>
      </c>
      <c r="AU22" s="8">
        <v>0</v>
      </c>
      <c r="AV22" s="9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/>
      <c r="BH22" s="8">
        <v>0</v>
      </c>
      <c r="BI22" s="8">
        <v>0</v>
      </c>
      <c r="BJ22" s="29"/>
      <c r="BK22" s="223" t="s">
        <v>8</v>
      </c>
      <c r="BL22" s="223"/>
      <c r="BM22" s="223"/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9">
        <v>0</v>
      </c>
      <c r="BU22" s="8">
        <v>0</v>
      </c>
      <c r="BV22" s="8">
        <v>0</v>
      </c>
      <c r="BW22" s="8">
        <v>0</v>
      </c>
      <c r="BX22" s="8">
        <v>0</v>
      </c>
      <c r="BY22" s="9">
        <v>0</v>
      </c>
      <c r="BZ22" s="8">
        <v>0</v>
      </c>
      <c r="CA22" s="8">
        <v>0</v>
      </c>
      <c r="CB22" s="29"/>
      <c r="CC22" s="223" t="s">
        <v>8</v>
      </c>
      <c r="CD22" s="223"/>
      <c r="CE22" s="223"/>
      <c r="CF22" s="9">
        <v>0</v>
      </c>
      <c r="CG22" s="8">
        <v>0</v>
      </c>
      <c r="CH22" s="8">
        <v>0</v>
      </c>
      <c r="CI22" s="8">
        <v>0</v>
      </c>
      <c r="CJ22" s="155">
        <f>SUM(AR29*AR22,AH22*AH29,AD29*AD22,AC22*AC29,Z29*Z22,O29*O22,E22*E29)/CJ29</f>
        <v>0</v>
      </c>
      <c r="CK22" s="157">
        <f>SUM(E22*E29,O29*O22,Z22*Z29,AC29*AC22,AD22*AD29)/CK29</f>
        <v>0</v>
      </c>
      <c r="CL22" s="7">
        <f t="shared" si="5"/>
        <v>0</v>
      </c>
      <c r="CM22" s="7">
        <f t="shared" si="6"/>
        <v>0</v>
      </c>
      <c r="CN22" s="157">
        <f>SUM(AR22*AR29,AV29*AV22,BD22*BD29,BN29*BN22,BT22*BT29,BY29*BY22,CF22*CF29)/CN29</f>
        <v>0</v>
      </c>
      <c r="CO22" s="158"/>
      <c r="CP22" s="158"/>
      <c r="CQ22" s="158"/>
      <c r="CR22" s="158"/>
      <c r="CS22" s="158"/>
    </row>
    <row r="23" spans="1:97" ht="24.75" customHeight="1">
      <c r="A23" s="29"/>
      <c r="B23" s="223" t="s">
        <v>159</v>
      </c>
      <c r="C23" s="223"/>
      <c r="D23" s="223"/>
      <c r="E23" s="106">
        <v>2.31</v>
      </c>
      <c r="F23" s="10">
        <v>2.31</v>
      </c>
      <c r="G23" s="10">
        <v>2.31</v>
      </c>
      <c r="H23" s="10">
        <v>2.31</v>
      </c>
      <c r="I23" s="10">
        <v>2.31</v>
      </c>
      <c r="J23" s="10">
        <v>2.31</v>
      </c>
      <c r="K23" s="10">
        <v>2.31</v>
      </c>
      <c r="L23" s="10">
        <v>2.31</v>
      </c>
      <c r="M23" s="10">
        <v>2.31</v>
      </c>
      <c r="N23" s="10">
        <v>2.31</v>
      </c>
      <c r="O23" s="16">
        <v>2.31</v>
      </c>
      <c r="P23" s="10">
        <v>2.31</v>
      </c>
      <c r="Q23" s="10">
        <v>2.31</v>
      </c>
      <c r="R23" s="10">
        <v>2.31</v>
      </c>
      <c r="S23" s="10">
        <v>2.31</v>
      </c>
      <c r="T23" s="10">
        <v>2.31</v>
      </c>
      <c r="U23" s="10">
        <v>2.31</v>
      </c>
      <c r="V23" s="29"/>
      <c r="W23" s="223" t="s">
        <v>159</v>
      </c>
      <c r="X23" s="223"/>
      <c r="Y23" s="223"/>
      <c r="Z23" s="10">
        <v>2.31</v>
      </c>
      <c r="AA23" s="10">
        <v>2.31</v>
      </c>
      <c r="AB23" s="10">
        <v>2.31</v>
      </c>
      <c r="AC23" s="10">
        <v>5.04</v>
      </c>
      <c r="AD23" s="16">
        <v>2.31</v>
      </c>
      <c r="AE23" s="10">
        <v>2.31</v>
      </c>
      <c r="AF23" s="10">
        <v>2.31</v>
      </c>
      <c r="AG23" s="10">
        <v>2.31</v>
      </c>
      <c r="AH23" s="10">
        <v>1.28</v>
      </c>
      <c r="AI23" s="10">
        <v>1.28</v>
      </c>
      <c r="AJ23" s="10">
        <v>1.28</v>
      </c>
      <c r="AK23" s="10">
        <v>0</v>
      </c>
      <c r="AL23" s="10">
        <v>0</v>
      </c>
      <c r="AM23" s="10">
        <v>0</v>
      </c>
      <c r="AN23" s="29"/>
      <c r="AO23" s="223" t="s">
        <v>159</v>
      </c>
      <c r="AP23" s="223"/>
      <c r="AQ23" s="223"/>
      <c r="AR23" s="8">
        <v>0</v>
      </c>
      <c r="AS23" s="8">
        <v>0</v>
      </c>
      <c r="AT23" s="8">
        <v>0</v>
      </c>
      <c r="AU23" s="8">
        <v>0</v>
      </c>
      <c r="AV23" s="9">
        <v>2.06</v>
      </c>
      <c r="AW23" s="8">
        <v>2.06</v>
      </c>
      <c r="AX23" s="8">
        <v>2.06</v>
      </c>
      <c r="AY23" s="8">
        <v>2.06</v>
      </c>
      <c r="AZ23" s="8">
        <v>2.06</v>
      </c>
      <c r="BA23" s="8">
        <v>2.06</v>
      </c>
      <c r="BB23" s="8">
        <v>2.06</v>
      </c>
      <c r="BC23" s="8">
        <v>2.06</v>
      </c>
      <c r="BD23" s="8">
        <v>2.06</v>
      </c>
      <c r="BE23" s="8">
        <v>2.06</v>
      </c>
      <c r="BF23" s="8">
        <v>2.06</v>
      </c>
      <c r="BG23" s="8"/>
      <c r="BH23" s="8">
        <v>2.06</v>
      </c>
      <c r="BI23" s="8">
        <v>2.06</v>
      </c>
      <c r="BJ23" s="29"/>
      <c r="BK23" s="223" t="s">
        <v>159</v>
      </c>
      <c r="BL23" s="223"/>
      <c r="BM23" s="223"/>
      <c r="BN23" s="8">
        <v>2.06</v>
      </c>
      <c r="BO23" s="8">
        <v>2.06</v>
      </c>
      <c r="BP23" s="8">
        <v>2.06</v>
      </c>
      <c r="BQ23" s="8">
        <v>2.06</v>
      </c>
      <c r="BR23" s="8">
        <v>2.06</v>
      </c>
      <c r="BS23" s="8">
        <v>2.06</v>
      </c>
      <c r="BT23" s="9">
        <v>2.06</v>
      </c>
      <c r="BU23" s="8">
        <v>2.06</v>
      </c>
      <c r="BV23" s="8">
        <v>2.06</v>
      </c>
      <c r="BW23" s="8">
        <v>2.06</v>
      </c>
      <c r="BX23" s="8">
        <v>2.06</v>
      </c>
      <c r="BY23" s="8">
        <v>2.06</v>
      </c>
      <c r="BZ23" s="8">
        <v>2.06</v>
      </c>
      <c r="CA23" s="8">
        <v>2.06</v>
      </c>
      <c r="CB23" s="29"/>
      <c r="CC23" s="223" t="s">
        <v>159</v>
      </c>
      <c r="CD23" s="223"/>
      <c r="CE23" s="223"/>
      <c r="CF23" s="9">
        <v>2.06</v>
      </c>
      <c r="CG23" s="8">
        <v>2.06</v>
      </c>
      <c r="CH23" s="8">
        <v>2.06</v>
      </c>
      <c r="CI23" s="8">
        <v>2.06</v>
      </c>
      <c r="CJ23" s="155">
        <f>SUM(CF23*CF29,BN23*BN29,BT23*BT29,BY23*BY29,BD23*BD29,AV29*AV23,AK23*AK29,AR23*AR29,AH29*AH23,AD23*AD29,AC29*AC23,Z23*Z29,O29*O23,E23*E29)/CJ29</f>
        <v>2.0872338511961948</v>
      </c>
      <c r="CK23" s="157">
        <f>SUM(E23*E29,O29*O23,Z23*Z29,AC29*AC23,AD23*AD29)/CK29</f>
        <v>2.6798403496085355</v>
      </c>
      <c r="CL23" s="7">
        <f t="shared" si="5"/>
        <v>1.28</v>
      </c>
      <c r="CM23" s="7">
        <f t="shared" si="6"/>
        <v>0</v>
      </c>
      <c r="CN23" s="157">
        <f>SUM(AR23*AR29,AV29*AV23,BD23*BD29,BN29*BN23,BT23*BT29,BY29*BY23,CF23*CF29)/CN29</f>
        <v>1.904188180672307</v>
      </c>
      <c r="CO23" s="158"/>
      <c r="CP23" s="158">
        <f>SUM(CN23*CN29,CM23*CM29,CL23*CL29,CK23*CK29)/CJ29</f>
        <v>2.0872338511961948</v>
      </c>
      <c r="CQ23" s="158"/>
      <c r="CR23" s="158"/>
      <c r="CS23" s="158"/>
    </row>
    <row r="24" spans="1:97" ht="35.25" customHeight="1">
      <c r="A24" s="29">
        <v>5</v>
      </c>
      <c r="B24" s="186" t="s">
        <v>5</v>
      </c>
      <c r="C24" s="186"/>
      <c r="D24" s="186"/>
      <c r="E24" s="106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9">
        <v>5</v>
      </c>
      <c r="W24" s="186" t="s">
        <v>5</v>
      </c>
      <c r="X24" s="186"/>
      <c r="Y24" s="186"/>
      <c r="Z24" s="11">
        <v>0</v>
      </c>
      <c r="AA24" s="11">
        <v>0</v>
      </c>
      <c r="AB24" s="11">
        <v>0</v>
      </c>
      <c r="AC24" s="2">
        <v>0</v>
      </c>
      <c r="AD24" s="11">
        <v>0</v>
      </c>
      <c r="AE24" s="11">
        <v>0</v>
      </c>
      <c r="AF24" s="11">
        <v>0</v>
      </c>
      <c r="AG24" s="11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9">
        <v>5</v>
      </c>
      <c r="AO24" s="186" t="s">
        <v>5</v>
      </c>
      <c r="AP24" s="186"/>
      <c r="AQ24" s="186"/>
      <c r="AR24" s="8">
        <v>0</v>
      </c>
      <c r="AS24" s="8">
        <v>0</v>
      </c>
      <c r="AT24" s="8">
        <v>0</v>
      </c>
      <c r="AU24" s="8">
        <v>0</v>
      </c>
      <c r="AV24" s="9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/>
      <c r="BH24" s="8">
        <v>0</v>
      </c>
      <c r="BI24" s="8">
        <v>0</v>
      </c>
      <c r="BJ24" s="29">
        <v>5</v>
      </c>
      <c r="BK24" s="186" t="s">
        <v>5</v>
      </c>
      <c r="BL24" s="186"/>
      <c r="BM24" s="186"/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9">
        <v>0</v>
      </c>
      <c r="BU24" s="8">
        <v>0</v>
      </c>
      <c r="BV24" s="8">
        <v>0</v>
      </c>
      <c r="BW24" s="8">
        <v>0</v>
      </c>
      <c r="BX24" s="8">
        <v>0</v>
      </c>
      <c r="BY24" s="9">
        <v>0</v>
      </c>
      <c r="BZ24" s="8">
        <v>0</v>
      </c>
      <c r="CA24" s="8">
        <v>0</v>
      </c>
      <c r="CB24" s="29">
        <v>5</v>
      </c>
      <c r="CC24" s="186" t="s">
        <v>5</v>
      </c>
      <c r="CD24" s="186"/>
      <c r="CE24" s="186"/>
      <c r="CF24" s="9">
        <v>0</v>
      </c>
      <c r="CG24" s="8">
        <v>0</v>
      </c>
      <c r="CH24" s="8">
        <v>0</v>
      </c>
      <c r="CI24" s="8">
        <v>0</v>
      </c>
      <c r="CJ24" s="105">
        <v>0</v>
      </c>
      <c r="CK24" s="157">
        <f>SUM(E24*E29,O29*O24,Z24*Z29,AC29*AC24,AD24*AD29)/CK29</f>
        <v>0</v>
      </c>
      <c r="CL24" s="7">
        <f t="shared" si="5"/>
        <v>0</v>
      </c>
      <c r="CM24" s="7">
        <f t="shared" si="6"/>
        <v>0</v>
      </c>
      <c r="CN24" s="157">
        <f>SUM(AR24*AR29,AV29*AV24,BD24*BD29,BN29*BN24,BT24*BT29,BY29*BY24,CF24*CF29)/CN29</f>
        <v>0</v>
      </c>
      <c r="CO24" s="154"/>
      <c r="CP24" s="154"/>
      <c r="CQ24" s="154"/>
      <c r="CR24" s="154"/>
      <c r="CS24" s="154"/>
    </row>
    <row r="25" spans="1:97" ht="12.75">
      <c r="A25" s="29">
        <v>6</v>
      </c>
      <c r="B25" s="186" t="s">
        <v>6</v>
      </c>
      <c r="C25" s="186"/>
      <c r="D25" s="186"/>
      <c r="E25" s="106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">
        <f aca="true" t="shared" si="12" ref="O25:U25">SUM(Z25)</f>
        <v>0</v>
      </c>
      <c r="P25" s="2">
        <f t="shared" si="12"/>
        <v>0</v>
      </c>
      <c r="Q25" s="2">
        <f t="shared" si="12"/>
        <v>0</v>
      </c>
      <c r="R25" s="2">
        <f t="shared" si="12"/>
        <v>0</v>
      </c>
      <c r="S25" s="2">
        <f t="shared" si="12"/>
        <v>0</v>
      </c>
      <c r="T25" s="2">
        <f t="shared" si="12"/>
        <v>0</v>
      </c>
      <c r="U25" s="2">
        <f t="shared" si="12"/>
        <v>0</v>
      </c>
      <c r="V25" s="29">
        <v>6</v>
      </c>
      <c r="W25" s="186" t="s">
        <v>6</v>
      </c>
      <c r="X25" s="186"/>
      <c r="Y25" s="186"/>
      <c r="Z25" s="11">
        <v>0</v>
      </c>
      <c r="AA25" s="11">
        <v>0</v>
      </c>
      <c r="AB25" s="11">
        <v>0</v>
      </c>
      <c r="AC25" s="2">
        <f>SUM(AT25)</f>
        <v>0</v>
      </c>
      <c r="AD25" s="11">
        <v>0</v>
      </c>
      <c r="AE25" s="11">
        <v>0</v>
      </c>
      <c r="AF25" s="11">
        <v>0</v>
      </c>
      <c r="AG25" s="11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9">
        <v>6</v>
      </c>
      <c r="AO25" s="186" t="s">
        <v>6</v>
      </c>
      <c r="AP25" s="186"/>
      <c r="AQ25" s="186"/>
      <c r="AR25" s="8">
        <v>0</v>
      </c>
      <c r="AS25" s="8">
        <v>0</v>
      </c>
      <c r="AT25" s="8">
        <v>0</v>
      </c>
      <c r="AU25" s="8">
        <v>0</v>
      </c>
      <c r="AV25" s="9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/>
      <c r="BH25" s="8">
        <v>0</v>
      </c>
      <c r="BI25" s="8">
        <v>0</v>
      </c>
      <c r="BJ25" s="29">
        <v>6</v>
      </c>
      <c r="BK25" s="186" t="s">
        <v>6</v>
      </c>
      <c r="BL25" s="186"/>
      <c r="BM25" s="186"/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9">
        <v>0</v>
      </c>
      <c r="BU25" s="8">
        <v>0</v>
      </c>
      <c r="BV25" s="8">
        <v>0</v>
      </c>
      <c r="BW25" s="8">
        <v>0</v>
      </c>
      <c r="BX25" s="8">
        <v>0</v>
      </c>
      <c r="BY25" s="9">
        <v>0</v>
      </c>
      <c r="BZ25" s="8">
        <v>0</v>
      </c>
      <c r="CA25" s="8">
        <v>0</v>
      </c>
      <c r="CB25" s="29">
        <v>6</v>
      </c>
      <c r="CC25" s="186" t="s">
        <v>6</v>
      </c>
      <c r="CD25" s="186"/>
      <c r="CE25" s="186"/>
      <c r="CF25" s="9">
        <v>0</v>
      </c>
      <c r="CG25" s="8">
        <v>0</v>
      </c>
      <c r="CH25" s="8">
        <v>0</v>
      </c>
      <c r="CI25" s="8">
        <v>0</v>
      </c>
      <c r="CJ25" s="105">
        <v>0</v>
      </c>
      <c r="CK25" s="157">
        <f>SUM(E25*E29,O39*O25,Z25*Z29,AC29*AC25,AD25*AD29)/CK29</f>
        <v>0</v>
      </c>
      <c r="CL25" s="7">
        <f t="shared" si="5"/>
        <v>0</v>
      </c>
      <c r="CM25" s="7">
        <f t="shared" si="6"/>
        <v>0</v>
      </c>
      <c r="CN25" s="157">
        <f>SUM(AR25*AR29,AV29*AV25,BD25*BD29,BN29*BN25,BT25*BT29,BY29*BY25,CF25*CF29)/CN29</f>
        <v>0</v>
      </c>
      <c r="CO25" s="154"/>
      <c r="CP25" s="154"/>
      <c r="CQ25" s="154"/>
      <c r="CR25" s="154"/>
      <c r="CS25" s="154"/>
    </row>
    <row r="26" spans="1:97" s="168" customFormat="1" ht="21" customHeight="1">
      <c r="A26" s="29">
        <v>7</v>
      </c>
      <c r="B26" s="186" t="s">
        <v>21</v>
      </c>
      <c r="C26" s="186"/>
      <c r="D26" s="186"/>
      <c r="E26" s="106">
        <v>3.07</v>
      </c>
      <c r="F26" s="2">
        <v>3.07</v>
      </c>
      <c r="G26" s="2">
        <v>3.07</v>
      </c>
      <c r="H26" s="2">
        <v>3.07</v>
      </c>
      <c r="I26" s="2">
        <v>3.07</v>
      </c>
      <c r="J26" s="2">
        <v>3.07</v>
      </c>
      <c r="K26" s="2">
        <v>3.07</v>
      </c>
      <c r="L26" s="2">
        <v>3.07</v>
      </c>
      <c r="M26" s="2">
        <v>3.07</v>
      </c>
      <c r="N26" s="2">
        <v>3.07</v>
      </c>
      <c r="O26" s="2">
        <v>3.07</v>
      </c>
      <c r="P26" s="2">
        <v>3.07</v>
      </c>
      <c r="Q26" s="2">
        <v>3.07</v>
      </c>
      <c r="R26" s="2">
        <v>3.07</v>
      </c>
      <c r="S26" s="2">
        <v>3.07</v>
      </c>
      <c r="T26" s="2">
        <v>3.07</v>
      </c>
      <c r="U26" s="2">
        <v>3.07</v>
      </c>
      <c r="V26" s="29">
        <v>7</v>
      </c>
      <c r="W26" s="186" t="s">
        <v>21</v>
      </c>
      <c r="X26" s="186"/>
      <c r="Y26" s="186"/>
      <c r="Z26" s="2">
        <v>3.07</v>
      </c>
      <c r="AA26" s="2">
        <v>3.07</v>
      </c>
      <c r="AB26" s="2">
        <v>3.07</v>
      </c>
      <c r="AC26" s="2">
        <v>3.07</v>
      </c>
      <c r="AD26" s="2">
        <v>3.07</v>
      </c>
      <c r="AE26" s="2">
        <v>3.07</v>
      </c>
      <c r="AF26" s="2">
        <v>3.07</v>
      </c>
      <c r="AG26" s="2">
        <v>3.07</v>
      </c>
      <c r="AH26" s="2">
        <v>3.92</v>
      </c>
      <c r="AI26" s="2">
        <v>3.92</v>
      </c>
      <c r="AJ26" s="2">
        <v>3.92</v>
      </c>
      <c r="AK26" s="2">
        <v>3.6</v>
      </c>
      <c r="AL26" s="2">
        <v>3.6</v>
      </c>
      <c r="AM26" s="2">
        <v>3.6</v>
      </c>
      <c r="AN26" s="29">
        <v>7</v>
      </c>
      <c r="AO26" s="186" t="s">
        <v>21</v>
      </c>
      <c r="AP26" s="186"/>
      <c r="AQ26" s="186"/>
      <c r="AR26" s="166">
        <v>5.6</v>
      </c>
      <c r="AS26" s="166">
        <v>5.6</v>
      </c>
      <c r="AT26" s="166">
        <v>5.6</v>
      </c>
      <c r="AU26" s="166">
        <v>5.6</v>
      </c>
      <c r="AV26" s="167">
        <v>3.6</v>
      </c>
      <c r="AW26" s="166">
        <v>3.6</v>
      </c>
      <c r="AX26" s="166">
        <v>3.6</v>
      </c>
      <c r="AY26" s="166">
        <v>3.6</v>
      </c>
      <c r="AZ26" s="166">
        <v>3.6</v>
      </c>
      <c r="BA26" s="166">
        <v>3.6</v>
      </c>
      <c r="BB26" s="166">
        <v>3.6</v>
      </c>
      <c r="BC26" s="166">
        <v>3.6</v>
      </c>
      <c r="BD26" s="166">
        <v>3.6</v>
      </c>
      <c r="BE26" s="166">
        <v>3.6</v>
      </c>
      <c r="BF26" s="166">
        <v>3.6</v>
      </c>
      <c r="BG26" s="166"/>
      <c r="BH26" s="166">
        <v>3.6</v>
      </c>
      <c r="BI26" s="166">
        <v>3.6</v>
      </c>
      <c r="BJ26" s="29">
        <v>7</v>
      </c>
      <c r="BK26" s="186" t="s">
        <v>21</v>
      </c>
      <c r="BL26" s="186"/>
      <c r="BM26" s="186"/>
      <c r="BN26" s="166">
        <v>3.6</v>
      </c>
      <c r="BO26" s="166">
        <v>3.6</v>
      </c>
      <c r="BP26" s="166">
        <v>3.6</v>
      </c>
      <c r="BQ26" s="166">
        <v>3.6</v>
      </c>
      <c r="BR26" s="166">
        <v>3.6</v>
      </c>
      <c r="BS26" s="166">
        <v>3.6</v>
      </c>
      <c r="BT26" s="166">
        <v>3.6</v>
      </c>
      <c r="BU26" s="166">
        <v>3.6</v>
      </c>
      <c r="BV26" s="166">
        <v>3.6</v>
      </c>
      <c r="BW26" s="166">
        <v>3.6</v>
      </c>
      <c r="BX26" s="166">
        <v>3.6</v>
      </c>
      <c r="BY26" s="166">
        <v>3.6</v>
      </c>
      <c r="BZ26" s="166">
        <v>3.6</v>
      </c>
      <c r="CA26" s="166">
        <v>3.6</v>
      </c>
      <c r="CB26" s="29">
        <v>7</v>
      </c>
      <c r="CC26" s="186" t="s">
        <v>21</v>
      </c>
      <c r="CD26" s="186"/>
      <c r="CE26" s="186"/>
      <c r="CF26" s="167">
        <v>3.6</v>
      </c>
      <c r="CG26" s="166">
        <v>3.6</v>
      </c>
      <c r="CH26" s="166">
        <v>3.6</v>
      </c>
      <c r="CI26" s="166">
        <v>3.6</v>
      </c>
      <c r="CJ26" s="155">
        <f>SUM(CF26*CF29,BN26*BN29,BT26*BT29,BY26*BY29,BD26*BD29,AV29*AV26,AK26*AK29,AR26*AR29,AH29*AH26,AD26*AD29,AC29*AC26,Z26*Z29,O29*O26,E26*E29)/CJ29</f>
        <v>3.4973341994913953</v>
      </c>
      <c r="CK26" s="157">
        <f>SUM(E26*E29,O29*O26,Z26*Z29,AC29*AC26,AD26*AD29)/CK29</f>
        <v>3.07</v>
      </c>
      <c r="CL26" s="7">
        <f t="shared" si="5"/>
        <v>3.92</v>
      </c>
      <c r="CM26" s="7">
        <f t="shared" si="6"/>
        <v>3.6</v>
      </c>
      <c r="CN26" s="160">
        <f>SUM(AR26*AR29,AV29*AV26,BD26*BD29,BN29*BN26,BT26*BT29,BY29*BY26,CF26*CF29)/CN29</f>
        <v>3.75127361099776</v>
      </c>
      <c r="CO26" s="158"/>
      <c r="CP26" s="158">
        <f>SUM(CN26*CN29,CM26*CM29,CL26*CL29,CK26*CK29)/CJ29</f>
        <v>3.4973341994913953</v>
      </c>
      <c r="CQ26" s="158"/>
      <c r="CR26" s="158"/>
      <c r="CS26" s="158"/>
    </row>
    <row r="27" spans="1:99" ht="33" customHeight="1">
      <c r="A27" s="29">
        <v>8</v>
      </c>
      <c r="B27" s="186" t="s">
        <v>7</v>
      </c>
      <c r="C27" s="186"/>
      <c r="D27" s="186"/>
      <c r="E27" s="106">
        <v>0</v>
      </c>
      <c r="F27" s="2">
        <f aca="true" t="shared" si="13" ref="F27:N27">SUM(M27)</f>
        <v>0</v>
      </c>
      <c r="G27" s="2">
        <f t="shared" si="13"/>
        <v>0</v>
      </c>
      <c r="H27" s="2">
        <f t="shared" si="13"/>
        <v>0</v>
      </c>
      <c r="I27" s="2">
        <f t="shared" si="13"/>
        <v>0</v>
      </c>
      <c r="J27" s="2">
        <f t="shared" si="13"/>
        <v>0</v>
      </c>
      <c r="K27" s="2">
        <f t="shared" si="13"/>
        <v>0</v>
      </c>
      <c r="L27" s="2">
        <f t="shared" si="13"/>
        <v>0</v>
      </c>
      <c r="M27" s="2">
        <f t="shared" si="13"/>
        <v>0</v>
      </c>
      <c r="N27" s="2">
        <f t="shared" si="13"/>
        <v>0</v>
      </c>
      <c r="O27" s="2">
        <f aca="true" t="shared" si="14" ref="O27:U27">SUM(Z27)</f>
        <v>0</v>
      </c>
      <c r="P27" s="2">
        <f t="shared" si="14"/>
        <v>0</v>
      </c>
      <c r="Q27" s="2">
        <f t="shared" si="14"/>
        <v>0</v>
      </c>
      <c r="R27" s="2">
        <f t="shared" si="14"/>
        <v>0</v>
      </c>
      <c r="S27" s="2">
        <f t="shared" si="14"/>
        <v>0</v>
      </c>
      <c r="T27" s="2">
        <f t="shared" si="14"/>
        <v>0</v>
      </c>
      <c r="U27" s="2">
        <f t="shared" si="14"/>
        <v>0</v>
      </c>
      <c r="V27" s="29">
        <v>8</v>
      </c>
      <c r="W27" s="186" t="s">
        <v>7</v>
      </c>
      <c r="X27" s="186"/>
      <c r="Y27" s="186"/>
      <c r="Z27" s="2">
        <f>SUM(AG27)</f>
        <v>0</v>
      </c>
      <c r="AA27" s="2">
        <f>SUM(AH27)</f>
        <v>0</v>
      </c>
      <c r="AB27" s="2">
        <f>SUM(AI27)</f>
        <v>0</v>
      </c>
      <c r="AC27" s="2">
        <f>SUM(AT27)</f>
        <v>0</v>
      </c>
      <c r="AD27" s="2">
        <f>SUM(AR27)</f>
        <v>0</v>
      </c>
      <c r="AE27" s="2">
        <f>SUM(AS27)</f>
        <v>0</v>
      </c>
      <c r="AF27" s="2">
        <f>SUM(AT27)</f>
        <v>0</v>
      </c>
      <c r="AG27" s="2">
        <f>SUM(AU27)</f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9">
        <v>8</v>
      </c>
      <c r="AO27" s="186" t="s">
        <v>7</v>
      </c>
      <c r="AP27" s="186"/>
      <c r="AQ27" s="186"/>
      <c r="AR27" s="8">
        <v>0</v>
      </c>
      <c r="AS27" s="8">
        <v>0</v>
      </c>
      <c r="AT27" s="8">
        <v>0</v>
      </c>
      <c r="AU27" s="8">
        <v>0</v>
      </c>
      <c r="AV27" s="9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29">
        <v>8</v>
      </c>
      <c r="BK27" s="186" t="s">
        <v>7</v>
      </c>
      <c r="BL27" s="186"/>
      <c r="BM27" s="186"/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9">
        <v>0</v>
      </c>
      <c r="BU27" s="8">
        <v>0</v>
      </c>
      <c r="BV27" s="8">
        <v>0</v>
      </c>
      <c r="BW27" s="8">
        <v>0</v>
      </c>
      <c r="BX27" s="8">
        <v>0</v>
      </c>
      <c r="BY27" s="9">
        <v>0</v>
      </c>
      <c r="BZ27" s="8">
        <v>0</v>
      </c>
      <c r="CA27" s="8">
        <v>0</v>
      </c>
      <c r="CB27" s="29">
        <v>8</v>
      </c>
      <c r="CC27" s="186" t="s">
        <v>7</v>
      </c>
      <c r="CD27" s="186"/>
      <c r="CE27" s="186"/>
      <c r="CF27" s="9">
        <v>0</v>
      </c>
      <c r="CG27" s="8">
        <v>0</v>
      </c>
      <c r="CH27" s="8">
        <v>0</v>
      </c>
      <c r="CI27" s="8">
        <v>0</v>
      </c>
      <c r="CJ27" s="105">
        <v>0</v>
      </c>
      <c r="CK27" s="157">
        <f>SUM(E27*E29,O29*O27,Z27*Z29,AC29*AC27,AD27*AD29)/CK29</f>
        <v>0</v>
      </c>
      <c r="CL27" s="7">
        <f t="shared" si="5"/>
        <v>0</v>
      </c>
      <c r="CM27" s="7">
        <f t="shared" si="6"/>
        <v>0</v>
      </c>
      <c r="CN27" s="157">
        <f>SUM(AR27*AR29,AV29*AV27,BD27*BD29,BN29*BN27,BT27*BT29,BY29*BY27,CF27*CF29)/CN29</f>
        <v>0</v>
      </c>
      <c r="CO27" s="154"/>
      <c r="CP27" s="154"/>
      <c r="CQ27" s="154"/>
      <c r="CR27" s="154"/>
      <c r="CS27" s="154"/>
      <c r="CU27" s="54"/>
    </row>
    <row r="28" spans="1:101" ht="12.75" customHeight="1">
      <c r="A28" s="21"/>
      <c r="B28" s="234" t="s">
        <v>31</v>
      </c>
      <c r="C28" s="234"/>
      <c r="D28" s="234"/>
      <c r="E28" s="169">
        <f>SUM(F29*F28,G29*G28,H29*H28,I29*I28,J29*J28,K29*K28,L29*L28,M29*M28,N29*N28)/E29</f>
        <v>12.664543991110605</v>
      </c>
      <c r="F28" s="4">
        <f aca="true" t="shared" si="15" ref="F28:U28">SUM(F27,F26,F25,F24,F18,F17,F16,F9)</f>
        <v>12.68</v>
      </c>
      <c r="G28" s="4">
        <f t="shared" si="15"/>
        <v>12.23</v>
      </c>
      <c r="H28" s="4">
        <f t="shared" si="15"/>
        <v>12.68</v>
      </c>
      <c r="I28" s="4">
        <f t="shared" si="15"/>
        <v>12.68</v>
      </c>
      <c r="J28" s="4">
        <f t="shared" si="15"/>
        <v>12.68</v>
      </c>
      <c r="K28" s="4">
        <f t="shared" si="15"/>
        <v>12.68</v>
      </c>
      <c r="L28" s="4">
        <f t="shared" si="15"/>
        <v>12.68</v>
      </c>
      <c r="M28" s="4">
        <f t="shared" si="15"/>
        <v>12.68</v>
      </c>
      <c r="N28" s="4">
        <f t="shared" si="15"/>
        <v>12.68</v>
      </c>
      <c r="O28" s="4">
        <f t="shared" si="15"/>
        <v>12.68</v>
      </c>
      <c r="P28" s="4">
        <f t="shared" si="15"/>
        <v>12.68</v>
      </c>
      <c r="Q28" s="4">
        <f t="shared" si="15"/>
        <v>12.68</v>
      </c>
      <c r="R28" s="4">
        <f t="shared" si="15"/>
        <v>12.68</v>
      </c>
      <c r="S28" s="4">
        <f t="shared" si="15"/>
        <v>12.68</v>
      </c>
      <c r="T28" s="4">
        <f t="shared" si="15"/>
        <v>12.68</v>
      </c>
      <c r="U28" s="4">
        <f t="shared" si="15"/>
        <v>12.68</v>
      </c>
      <c r="V28" s="31" t="s">
        <v>236</v>
      </c>
      <c r="W28" s="248" t="s">
        <v>31</v>
      </c>
      <c r="X28" s="249"/>
      <c r="Y28" s="249"/>
      <c r="Z28" s="4">
        <f aca="true" t="shared" si="16" ref="Z28:AM28">SUM(Z27,Z26,Z25,Z24,Z18,Z17,Z16,Z9)</f>
        <v>12.68</v>
      </c>
      <c r="AA28" s="4">
        <f t="shared" si="16"/>
        <v>12.68</v>
      </c>
      <c r="AB28" s="4">
        <f t="shared" si="16"/>
        <v>12.68</v>
      </c>
      <c r="AC28" s="4">
        <f t="shared" si="16"/>
        <v>18.580000000000002</v>
      </c>
      <c r="AD28" s="4">
        <f t="shared" si="16"/>
        <v>12.830000000000002</v>
      </c>
      <c r="AE28" s="4">
        <f t="shared" si="16"/>
        <v>12.830000000000002</v>
      </c>
      <c r="AF28" s="4">
        <f t="shared" si="16"/>
        <v>12.830000000000002</v>
      </c>
      <c r="AG28" s="4">
        <f t="shared" si="16"/>
        <v>12.830000000000002</v>
      </c>
      <c r="AH28" s="4">
        <f t="shared" si="16"/>
        <v>17.36</v>
      </c>
      <c r="AI28" s="4">
        <f t="shared" si="16"/>
        <v>17.36</v>
      </c>
      <c r="AJ28" s="4">
        <f t="shared" si="16"/>
        <v>17.36</v>
      </c>
      <c r="AK28" s="4">
        <f t="shared" si="16"/>
        <v>11.260000000000002</v>
      </c>
      <c r="AL28" s="4">
        <f t="shared" si="16"/>
        <v>11.260000000000002</v>
      </c>
      <c r="AM28" s="4">
        <f t="shared" si="16"/>
        <v>11.260000000000002</v>
      </c>
      <c r="AN28" s="31" t="s">
        <v>236</v>
      </c>
      <c r="AO28" s="248" t="s">
        <v>31</v>
      </c>
      <c r="AP28" s="249"/>
      <c r="AQ28" s="249"/>
      <c r="AR28" s="4">
        <f aca="true" t="shared" si="17" ref="AR28:BI28">SUM(AR27,AR26,AR25,AR24,AR18,AR17,AR16,AR9)</f>
        <v>5.6</v>
      </c>
      <c r="AS28" s="2">
        <f t="shared" si="17"/>
        <v>5.6</v>
      </c>
      <c r="AT28" s="2">
        <f t="shared" si="17"/>
        <v>5.6</v>
      </c>
      <c r="AU28" s="2">
        <f t="shared" si="17"/>
        <v>5.6</v>
      </c>
      <c r="AV28" s="2">
        <f t="shared" si="17"/>
        <v>13.17013923013923</v>
      </c>
      <c r="AW28" s="2">
        <f t="shared" si="17"/>
        <v>14.139999999999999</v>
      </c>
      <c r="AX28" s="2">
        <f t="shared" si="17"/>
        <v>14.139999999999999</v>
      </c>
      <c r="AY28" s="2">
        <f t="shared" si="17"/>
        <v>12.139999999999999</v>
      </c>
      <c r="AZ28" s="2">
        <f t="shared" si="17"/>
        <v>12.139999999999999</v>
      </c>
      <c r="BA28" s="2">
        <f t="shared" si="17"/>
        <v>14.139999999999999</v>
      </c>
      <c r="BB28" s="2">
        <f t="shared" si="17"/>
        <v>14.139999999999999</v>
      </c>
      <c r="BC28" s="2">
        <f t="shared" si="17"/>
        <v>12.139999999999999</v>
      </c>
      <c r="BD28" s="2">
        <f t="shared" si="17"/>
        <v>13.588350071736011</v>
      </c>
      <c r="BE28" s="2">
        <f t="shared" si="17"/>
        <v>14.139999999999999</v>
      </c>
      <c r="BF28" s="2">
        <f t="shared" si="17"/>
        <v>12.139999999999999</v>
      </c>
      <c r="BG28" s="2">
        <f t="shared" si="17"/>
        <v>0</v>
      </c>
      <c r="BH28" s="2">
        <f t="shared" si="17"/>
        <v>14.139999999999999</v>
      </c>
      <c r="BI28" s="2">
        <f t="shared" si="17"/>
        <v>14.139999999999999</v>
      </c>
      <c r="BK28" s="248" t="s">
        <v>31</v>
      </c>
      <c r="BL28" s="249"/>
      <c r="BM28" s="249"/>
      <c r="BN28" s="2">
        <f aca="true" t="shared" si="18" ref="BN28:CA28">SUM(BN27,BN26,BN25,BN24,BN18,BN17,BN16,BN9)</f>
        <v>13.195289609809054</v>
      </c>
      <c r="BO28" s="2">
        <f t="shared" si="18"/>
        <v>12.139999999999999</v>
      </c>
      <c r="BP28" s="2">
        <f t="shared" si="18"/>
        <v>14.139999999999999</v>
      </c>
      <c r="BQ28" s="2">
        <f t="shared" si="18"/>
        <v>14.139999999999999</v>
      </c>
      <c r="BR28" s="2">
        <f t="shared" si="18"/>
        <v>12.139999999999999</v>
      </c>
      <c r="BS28" s="2">
        <f t="shared" si="18"/>
        <v>14.139999999999999</v>
      </c>
      <c r="BT28" s="2">
        <f t="shared" si="18"/>
        <v>13.69</v>
      </c>
      <c r="BU28" s="2">
        <f t="shared" si="18"/>
        <v>13.69</v>
      </c>
      <c r="BV28" s="2">
        <f t="shared" si="18"/>
        <v>13.69</v>
      </c>
      <c r="BW28" s="2">
        <f t="shared" si="18"/>
        <v>13.69</v>
      </c>
      <c r="BX28" s="2">
        <f t="shared" si="18"/>
        <v>13.69</v>
      </c>
      <c r="BY28" s="2">
        <f t="shared" si="18"/>
        <v>13.69</v>
      </c>
      <c r="BZ28" s="2">
        <f t="shared" si="18"/>
        <v>13.69</v>
      </c>
      <c r="CA28" s="2">
        <f t="shared" si="18"/>
        <v>13.69</v>
      </c>
      <c r="CB28" s="21"/>
      <c r="CC28" s="248" t="s">
        <v>31</v>
      </c>
      <c r="CD28" s="249"/>
      <c r="CE28" s="249"/>
      <c r="CF28" s="2">
        <f aca="true" t="shared" si="19" ref="CF28:CN28">SUM(CF27,CF26,CF25,CF24,CF18,CF17,CF16,CF9)</f>
        <v>13.14</v>
      </c>
      <c r="CG28" s="2">
        <f t="shared" si="19"/>
        <v>13.14</v>
      </c>
      <c r="CH28" s="2">
        <f t="shared" si="19"/>
        <v>13.14</v>
      </c>
      <c r="CI28" s="2">
        <f t="shared" si="19"/>
        <v>13.14</v>
      </c>
      <c r="CJ28" s="2">
        <f t="shared" si="19"/>
        <v>13.157863090845716</v>
      </c>
      <c r="CK28" s="2">
        <f t="shared" si="19"/>
        <v>13.48601538470567</v>
      </c>
      <c r="CL28" s="4">
        <f t="shared" si="19"/>
        <v>17.36</v>
      </c>
      <c r="CM28" s="4">
        <f t="shared" si="19"/>
        <v>11.260000000000002</v>
      </c>
      <c r="CN28" s="2">
        <f t="shared" si="19"/>
        <v>12.726255928253398</v>
      </c>
      <c r="CO28" s="164"/>
      <c r="CP28" s="164">
        <f>SUM(CN28*CN29,CM28*CM29,CL28*CL29,CK28*CK29)/CJ29</f>
        <v>13.15786309084572</v>
      </c>
      <c r="CQ28" s="164">
        <f>SUM(CP26,CP18,CP17,CP16,CP9)</f>
        <v>13.157863090845716</v>
      </c>
      <c r="CR28" s="164"/>
      <c r="CS28" s="164"/>
      <c r="CU28" s="51"/>
      <c r="CW28" s="51"/>
    </row>
    <row r="29" spans="1:97" s="175" customFormat="1" ht="12.75" customHeight="1">
      <c r="A29" s="170"/>
      <c r="B29" s="127" t="s">
        <v>32</v>
      </c>
      <c r="C29" s="127"/>
      <c r="D29" s="127"/>
      <c r="E29" s="50">
        <f>SUM(F29:N29)</f>
        <v>7019.599999999999</v>
      </c>
      <c r="F29" s="67">
        <v>459.2</v>
      </c>
      <c r="G29" s="67">
        <v>241.1</v>
      </c>
      <c r="H29" s="67">
        <v>501.8</v>
      </c>
      <c r="I29" s="67">
        <v>747.2</v>
      </c>
      <c r="J29" s="171">
        <v>1306</v>
      </c>
      <c r="K29" s="49">
        <v>1312.7</v>
      </c>
      <c r="L29" s="67">
        <v>1306.7</v>
      </c>
      <c r="M29" s="67">
        <v>392.4</v>
      </c>
      <c r="N29" s="67">
        <v>752.5</v>
      </c>
      <c r="O29" s="171">
        <f>SUM(P29:U29)</f>
        <v>3726.3999999999996</v>
      </c>
      <c r="P29" s="67">
        <v>551.4</v>
      </c>
      <c r="Q29" s="67">
        <v>567.3</v>
      </c>
      <c r="R29" s="67">
        <v>567.2</v>
      </c>
      <c r="S29" s="67">
        <v>572.5</v>
      </c>
      <c r="T29" s="67">
        <v>594.6</v>
      </c>
      <c r="U29" s="67">
        <v>873.4</v>
      </c>
      <c r="V29" s="172"/>
      <c r="W29" s="127" t="s">
        <v>32</v>
      </c>
      <c r="X29" s="127"/>
      <c r="Y29" s="127"/>
      <c r="Z29" s="173">
        <f>SUM(AA29:AB29)</f>
        <v>970.5</v>
      </c>
      <c r="AA29" s="67">
        <v>224.3</v>
      </c>
      <c r="AB29" s="72">
        <v>746.2</v>
      </c>
      <c r="AC29" s="174">
        <v>2077.61</v>
      </c>
      <c r="AD29" s="49">
        <f>SUM(AE29:AG29)</f>
        <v>1541.9</v>
      </c>
      <c r="AE29" s="49">
        <v>508.9</v>
      </c>
      <c r="AF29" s="49">
        <v>509.6</v>
      </c>
      <c r="AG29" s="49">
        <v>523.4</v>
      </c>
      <c r="AH29" s="49">
        <f>SUM(AI29:AJ29)</f>
        <v>1839.4</v>
      </c>
      <c r="AI29" s="49">
        <v>860.1</v>
      </c>
      <c r="AJ29" s="49">
        <v>979.3</v>
      </c>
      <c r="AK29" s="49">
        <f>SUM(AL29:AM29)</f>
        <v>1708.6</v>
      </c>
      <c r="AL29" s="49">
        <v>862.6</v>
      </c>
      <c r="AM29" s="49">
        <v>846</v>
      </c>
      <c r="AN29" s="172"/>
      <c r="AO29" s="253" t="s">
        <v>32</v>
      </c>
      <c r="AP29" s="254"/>
      <c r="AQ29" s="254"/>
      <c r="AR29" s="49">
        <f>SUM(AS29:AU29)</f>
        <v>1668.1999999999998</v>
      </c>
      <c r="AS29" s="49">
        <v>931.9</v>
      </c>
      <c r="AT29" s="49">
        <v>629.8</v>
      </c>
      <c r="AU29" s="49">
        <v>106.5</v>
      </c>
      <c r="AV29" s="49">
        <f>SUM(AW29:BC29)</f>
        <v>6105</v>
      </c>
      <c r="AW29" s="49">
        <v>572.2</v>
      </c>
      <c r="AX29" s="49">
        <v>569.4</v>
      </c>
      <c r="AY29" s="49">
        <v>1175.3</v>
      </c>
      <c r="AZ29" s="49">
        <v>848.4</v>
      </c>
      <c r="BA29" s="49">
        <v>846.6</v>
      </c>
      <c r="BB29" s="49">
        <v>1156.3</v>
      </c>
      <c r="BC29" s="49">
        <v>936.8</v>
      </c>
      <c r="BD29" s="49">
        <f>SUM(BE29:BI29)</f>
        <v>1394</v>
      </c>
      <c r="BE29" s="49">
        <v>313.6</v>
      </c>
      <c r="BF29" s="49">
        <v>384.5</v>
      </c>
      <c r="BG29" s="49"/>
      <c r="BH29" s="49">
        <v>387.8</v>
      </c>
      <c r="BI29" s="49">
        <v>308.1</v>
      </c>
      <c r="BK29" s="253" t="s">
        <v>32</v>
      </c>
      <c r="BL29" s="254"/>
      <c r="BM29" s="254"/>
      <c r="BN29" s="176">
        <f>SUM(BO29:BS29)</f>
        <v>6263.6</v>
      </c>
      <c r="BO29" s="49">
        <v>843.8</v>
      </c>
      <c r="BP29" s="49">
        <v>827.4</v>
      </c>
      <c r="BQ29" s="49">
        <v>857.8</v>
      </c>
      <c r="BR29" s="49">
        <v>1864.3</v>
      </c>
      <c r="BS29" s="49">
        <v>1870.3</v>
      </c>
      <c r="BT29" s="49">
        <f>SUM(BU29:BX29)</f>
        <v>3443.6000000000004</v>
      </c>
      <c r="BU29" s="49">
        <v>846.5</v>
      </c>
      <c r="BV29" s="49">
        <v>851.2</v>
      </c>
      <c r="BW29" s="49">
        <v>873.1</v>
      </c>
      <c r="BX29" s="49">
        <v>872.8</v>
      </c>
      <c r="BY29" s="49">
        <f>SUM(BZ29:CA29)</f>
        <v>733.9</v>
      </c>
      <c r="BZ29" s="49">
        <v>360.2</v>
      </c>
      <c r="CA29" s="49">
        <v>373.7</v>
      </c>
      <c r="CB29" s="170"/>
      <c r="CC29" s="253" t="s">
        <v>32</v>
      </c>
      <c r="CD29" s="254"/>
      <c r="CE29" s="254"/>
      <c r="CF29" s="49">
        <f>SUM(CG29:CI29)</f>
        <v>2447.1</v>
      </c>
      <c r="CG29" s="49">
        <v>754.5</v>
      </c>
      <c r="CH29" s="49">
        <v>938.5</v>
      </c>
      <c r="CI29" s="49">
        <v>754.1</v>
      </c>
      <c r="CJ29" s="177">
        <f>SUM(CF29,AR29,AH29,AD29,AC29,Z29,O29,E29,AK29,AV29,BD29,BN29,BT29,BY29)</f>
        <v>40939.409999999996</v>
      </c>
      <c r="CK29" s="177">
        <f>SUM(E29,O29,Z29,AD29,AC29)</f>
        <v>15336.01</v>
      </c>
      <c r="CL29" s="177">
        <f>SUM(AH29)</f>
        <v>1839.4</v>
      </c>
      <c r="CM29" s="177">
        <f>SUM(AK29)</f>
        <v>1708.6</v>
      </c>
      <c r="CN29" s="177">
        <f>SUM(AR29,AV29,BD29,BN29,BT29,BY29,CF29)</f>
        <v>22055.4</v>
      </c>
      <c r="CO29" s="178"/>
      <c r="CP29" s="178">
        <f>SUM(CK29:CN29)</f>
        <v>40939.41</v>
      </c>
      <c r="CQ29" s="179">
        <f>SUM(CJ29)-CP29</f>
        <v>0</v>
      </c>
      <c r="CR29" s="179"/>
      <c r="CS29" s="179"/>
    </row>
    <row r="30" spans="1:102" ht="12.75" customHeight="1">
      <c r="A30" s="31"/>
      <c r="B30" s="202" t="s">
        <v>30</v>
      </c>
      <c r="C30" s="202"/>
      <c r="D30" s="202"/>
      <c r="E30" s="199" t="s">
        <v>164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  <c r="V30" s="180"/>
      <c r="W30" s="202" t="s">
        <v>30</v>
      </c>
      <c r="X30" s="202"/>
      <c r="Y30" s="202"/>
      <c r="Z30" s="203" t="s">
        <v>164</v>
      </c>
      <c r="AA30" s="203"/>
      <c r="AB30" s="203"/>
      <c r="AC30" s="203"/>
      <c r="AD30" s="203"/>
      <c r="AE30" s="203"/>
      <c r="AF30" s="203"/>
      <c r="AG30" s="203"/>
      <c r="AH30" s="199" t="s">
        <v>164</v>
      </c>
      <c r="AI30" s="200"/>
      <c r="AJ30" s="201"/>
      <c r="AK30" s="199" t="s">
        <v>237</v>
      </c>
      <c r="AL30" s="200"/>
      <c r="AM30" s="201"/>
      <c r="AN30" s="180"/>
      <c r="AO30" s="202" t="s">
        <v>30</v>
      </c>
      <c r="AP30" s="202"/>
      <c r="AQ30" s="202"/>
      <c r="AR30" s="225" t="s">
        <v>164</v>
      </c>
      <c r="AS30" s="226"/>
      <c r="AT30" s="226"/>
      <c r="AU30" s="227"/>
      <c r="AV30" s="225" t="s">
        <v>164</v>
      </c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7"/>
      <c r="BJ30" s="31"/>
      <c r="BK30" s="256" t="s">
        <v>30</v>
      </c>
      <c r="BL30" s="257"/>
      <c r="BM30" s="257"/>
      <c r="BN30" s="225" t="s">
        <v>164</v>
      </c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7"/>
      <c r="CB30" s="31"/>
      <c r="CC30" s="256" t="s">
        <v>30</v>
      </c>
      <c r="CD30" s="257"/>
      <c r="CE30" s="257"/>
      <c r="CF30" s="224" t="s">
        <v>164</v>
      </c>
      <c r="CG30" s="224"/>
      <c r="CH30" s="224"/>
      <c r="CI30" s="224"/>
      <c r="CJ30" s="105"/>
      <c r="CK30" s="181"/>
      <c r="CL30" s="181"/>
      <c r="CM30" s="181"/>
      <c r="CN30" s="181"/>
      <c r="CO30" s="154"/>
      <c r="CP30" s="154"/>
      <c r="CQ30" s="154"/>
      <c r="CR30" s="154"/>
      <c r="CS30" s="154"/>
      <c r="CU30" s="182"/>
      <c r="CV30" s="51"/>
      <c r="CX30" s="51"/>
    </row>
    <row r="31" ht="9" customHeight="1"/>
    <row r="32" spans="1:95" ht="12.75">
      <c r="A32" s="183"/>
      <c r="B32" s="228" t="s">
        <v>238</v>
      </c>
      <c r="C32" s="228"/>
      <c r="D32" s="184"/>
      <c r="E32" s="187"/>
      <c r="F32" s="235" t="s">
        <v>239</v>
      </c>
      <c r="G32" s="235"/>
      <c r="H32" s="235"/>
      <c r="J32" s="183"/>
      <c r="BJ32" s="183"/>
      <c r="BK32" s="228" t="s">
        <v>238</v>
      </c>
      <c r="BL32" s="228"/>
      <c r="BM32" s="184"/>
      <c r="BN32" s="184"/>
      <c r="CB32" s="183"/>
      <c r="CC32" s="228" t="s">
        <v>238</v>
      </c>
      <c r="CD32" s="228"/>
      <c r="CE32" s="184"/>
      <c r="CN32" s="137" t="s">
        <v>240</v>
      </c>
      <c r="CP32" s="137">
        <v>40939.41</v>
      </c>
      <c r="CQ32" s="188">
        <f>SUM(CP32)-CJ29</f>
        <v>0</v>
      </c>
    </row>
    <row r="33" spans="1:83" ht="6.75" customHeight="1">
      <c r="A33" s="183"/>
      <c r="B33" s="184"/>
      <c r="C33" s="184"/>
      <c r="D33" s="184"/>
      <c r="E33" s="187"/>
      <c r="F33" s="184"/>
      <c r="G33" s="184"/>
      <c r="H33" s="184"/>
      <c r="I33" s="183"/>
      <c r="J33" s="183"/>
      <c r="BJ33" s="183"/>
      <c r="BK33" s="184"/>
      <c r="BL33" s="184"/>
      <c r="BM33" s="184"/>
      <c r="BN33" s="184"/>
      <c r="CB33" s="183"/>
      <c r="CC33" s="184"/>
      <c r="CD33" s="184"/>
      <c r="CE33" s="184"/>
    </row>
    <row r="34" spans="1:83" ht="12.75">
      <c r="A34" s="183"/>
      <c r="B34" s="228" t="s">
        <v>241</v>
      </c>
      <c r="C34" s="228"/>
      <c r="D34" s="184"/>
      <c r="E34" s="187"/>
      <c r="F34" s="189" t="s">
        <v>242</v>
      </c>
      <c r="G34" s="189"/>
      <c r="H34" s="189"/>
      <c r="J34" s="183"/>
      <c r="BJ34" s="183"/>
      <c r="BK34" s="228" t="s">
        <v>241</v>
      </c>
      <c r="BL34" s="228"/>
      <c r="BM34" s="184"/>
      <c r="BN34" s="184"/>
      <c r="CB34" s="183"/>
      <c r="CC34" s="228" t="s">
        <v>241</v>
      </c>
      <c r="CD34" s="228"/>
      <c r="CE34" s="184"/>
    </row>
    <row r="35" spans="1:97" ht="12.75">
      <c r="A35" s="190"/>
      <c r="B35" s="190"/>
      <c r="C35" s="190"/>
      <c r="D35" s="190"/>
      <c r="E35" s="191"/>
      <c r="F35" s="190"/>
      <c r="G35" s="190"/>
      <c r="H35" s="190"/>
      <c r="I35" s="190"/>
      <c r="J35" s="190"/>
      <c r="O35" s="192"/>
      <c r="AE35" s="193">
        <f>SUM(AD29,AC29)</f>
        <v>3619.51</v>
      </c>
      <c r="BJ35" s="190"/>
      <c r="BK35" s="190"/>
      <c r="BL35" s="190"/>
      <c r="BM35" s="190"/>
      <c r="BN35" s="190"/>
      <c r="CB35" s="190"/>
      <c r="CC35" s="190"/>
      <c r="CD35" s="190"/>
      <c r="CE35" s="190"/>
      <c r="CJ35" s="194"/>
      <c r="CK35" s="195"/>
      <c r="CL35" s="195"/>
      <c r="CM35" s="195"/>
      <c r="CN35" s="195"/>
      <c r="CO35" s="195"/>
      <c r="CP35" s="195"/>
      <c r="CQ35" s="195"/>
      <c r="CR35" s="195"/>
      <c r="CS35" s="195"/>
    </row>
    <row r="36" spans="1:80" ht="12.75">
      <c r="A36" s="32"/>
      <c r="E36" s="194">
        <f>SUM(E27,E26,E25,E24,E18,E17,E16,E9)</f>
        <v>12.664543991110605</v>
      </c>
      <c r="Z36" s="1">
        <v>11.02</v>
      </c>
      <c r="AE36" s="6">
        <f>SUM(AD28*AD29,AC28*AC29)/AE35</f>
        <v>16.130517887780393</v>
      </c>
      <c r="BJ36" s="32"/>
      <c r="CB36" s="32"/>
    </row>
    <row r="37" spans="1:80" ht="12.75">
      <c r="A37" s="32"/>
      <c r="BJ37" s="32"/>
      <c r="CB37" s="32"/>
    </row>
    <row r="38" spans="1:80" ht="12.75">
      <c r="A38" s="32"/>
      <c r="BJ38" s="32"/>
      <c r="CB38" s="32"/>
    </row>
    <row r="39" spans="1:80" ht="12.75">
      <c r="A39" s="32"/>
      <c r="BJ39" s="32"/>
      <c r="CB39" s="32"/>
    </row>
    <row r="44" spans="1:80" ht="12.75">
      <c r="A44" s="32"/>
      <c r="BJ44" s="32"/>
      <c r="CB44" s="32"/>
    </row>
    <row r="45" spans="1:80" ht="12.75">
      <c r="A45" s="32"/>
      <c r="BJ45" s="32"/>
      <c r="CB45" s="32"/>
    </row>
    <row r="65536" spans="255:256" ht="12.75">
      <c r="IU65536" s="6" t="s">
        <v>243</v>
      </c>
      <c r="IV65536" s="6">
        <v>0</v>
      </c>
    </row>
  </sheetData>
  <sheetProtection/>
  <mergeCells count="208">
    <mergeCell ref="BL1:BR1"/>
    <mergeCell ref="CC25:CE25"/>
    <mergeCell ref="CC26:CE26"/>
    <mergeCell ref="CC32:CD32"/>
    <mergeCell ref="CC34:CD34"/>
    <mergeCell ref="CC27:CE27"/>
    <mergeCell ref="CC28:CE28"/>
    <mergeCell ref="CC29:CE29"/>
    <mergeCell ref="CC30:CE30"/>
    <mergeCell ref="CC17:CE17"/>
    <mergeCell ref="CC18:CE18"/>
    <mergeCell ref="CC19:CE19"/>
    <mergeCell ref="CC20:CE20"/>
    <mergeCell ref="CC21:CE21"/>
    <mergeCell ref="CC22:CE22"/>
    <mergeCell ref="CC23:CE23"/>
    <mergeCell ref="CC24:CE24"/>
    <mergeCell ref="AV30:BI30"/>
    <mergeCell ref="BN30:CA30"/>
    <mergeCell ref="BK29:BM29"/>
    <mergeCell ref="BK30:BM30"/>
    <mergeCell ref="CC13:CE13"/>
    <mergeCell ref="CC14:CE14"/>
    <mergeCell ref="CC15:CE15"/>
    <mergeCell ref="CC16:CE16"/>
    <mergeCell ref="CN6:CN8"/>
    <mergeCell ref="CK5:CN5"/>
    <mergeCell ref="CB5:CB8"/>
    <mergeCell ref="CC5:CE8"/>
    <mergeCell ref="CJ5:CJ8"/>
    <mergeCell ref="CF6:CF8"/>
    <mergeCell ref="CM6:CM8"/>
    <mergeCell ref="CL6:CL8"/>
    <mergeCell ref="CK6:CK8"/>
    <mergeCell ref="BN7:BN8"/>
    <mergeCell ref="BO7:BS7"/>
    <mergeCell ref="BN6:BS6"/>
    <mergeCell ref="BT7:BT8"/>
    <mergeCell ref="CC11:CE11"/>
    <mergeCell ref="CC12:CE12"/>
    <mergeCell ref="BT6:CA6"/>
    <mergeCell ref="BY7:BY8"/>
    <mergeCell ref="BZ7:CA7"/>
    <mergeCell ref="BU7:BX7"/>
    <mergeCell ref="CC9:CE9"/>
    <mergeCell ref="CC10:CE10"/>
    <mergeCell ref="BK32:BL32"/>
    <mergeCell ref="BK34:BL34"/>
    <mergeCell ref="BK25:BM25"/>
    <mergeCell ref="BK26:BM26"/>
    <mergeCell ref="BK27:BM27"/>
    <mergeCell ref="BK28:BM28"/>
    <mergeCell ref="BK23:BM23"/>
    <mergeCell ref="BK24:BM24"/>
    <mergeCell ref="BK17:BM17"/>
    <mergeCell ref="BK18:BM18"/>
    <mergeCell ref="BK19:BM19"/>
    <mergeCell ref="BK20:BM20"/>
    <mergeCell ref="BK21:BM21"/>
    <mergeCell ref="BK22:BM22"/>
    <mergeCell ref="AO28:AQ28"/>
    <mergeCell ref="AO29:AQ29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AO20:AQ20"/>
    <mergeCell ref="AO21:AQ21"/>
    <mergeCell ref="AO22:AQ22"/>
    <mergeCell ref="AO23:AQ23"/>
    <mergeCell ref="AO24:AQ24"/>
    <mergeCell ref="AO25:AQ25"/>
    <mergeCell ref="AO26:AQ26"/>
    <mergeCell ref="AO27:AQ27"/>
    <mergeCell ref="AO17:AQ17"/>
    <mergeCell ref="AO18:AQ18"/>
    <mergeCell ref="AO19:AQ19"/>
    <mergeCell ref="AO12:AQ12"/>
    <mergeCell ref="AO13:AQ13"/>
    <mergeCell ref="AO14:AQ14"/>
    <mergeCell ref="AO15:AQ15"/>
    <mergeCell ref="AV7:AV8"/>
    <mergeCell ref="AS7:AS8"/>
    <mergeCell ref="AU7:AU8"/>
    <mergeCell ref="AO16:AQ16"/>
    <mergeCell ref="AM7:AM8"/>
    <mergeCell ref="AL7:AL8"/>
    <mergeCell ref="AL6:AM6"/>
    <mergeCell ref="AH5:AJ5"/>
    <mergeCell ref="W13:Y13"/>
    <mergeCell ref="W26:Y26"/>
    <mergeCell ref="W27:Y27"/>
    <mergeCell ref="W28:Y28"/>
    <mergeCell ref="W21:Y21"/>
    <mergeCell ref="W15:Y15"/>
    <mergeCell ref="W16:Y16"/>
    <mergeCell ref="W17:Y17"/>
    <mergeCell ref="W18:Y18"/>
    <mergeCell ref="W19:Y19"/>
    <mergeCell ref="W14:Y14"/>
    <mergeCell ref="Z5:AG5"/>
    <mergeCell ref="Z6:Z8"/>
    <mergeCell ref="AD6:AD8"/>
    <mergeCell ref="AC6:AC8"/>
    <mergeCell ref="W5:Y8"/>
    <mergeCell ref="W9:Y9"/>
    <mergeCell ref="W10:Y10"/>
    <mergeCell ref="AA6:AB6"/>
    <mergeCell ref="AA7:AA8"/>
    <mergeCell ref="E5:U5"/>
    <mergeCell ref="CF5:CI5"/>
    <mergeCell ref="BK5:BM8"/>
    <mergeCell ref="AR5:BI5"/>
    <mergeCell ref="AV6:BI6"/>
    <mergeCell ref="CG7:CI7"/>
    <mergeCell ref="BJ5:BJ8"/>
    <mergeCell ref="AS6:AU6"/>
    <mergeCell ref="BD7:BD8"/>
    <mergeCell ref="BN5:CA5"/>
    <mergeCell ref="B17:D17"/>
    <mergeCell ref="B18:D18"/>
    <mergeCell ref="A1:U1"/>
    <mergeCell ref="A2:U2"/>
    <mergeCell ref="N7:N8"/>
    <mergeCell ref="L7:L8"/>
    <mergeCell ref="H7:H8"/>
    <mergeCell ref="F7:F8"/>
    <mergeCell ref="I7:I8"/>
    <mergeCell ref="B5:D8"/>
    <mergeCell ref="A5:A8"/>
    <mergeCell ref="B30:D30"/>
    <mergeCell ref="B28:D28"/>
    <mergeCell ref="F32:H32"/>
    <mergeCell ref="B12:D12"/>
    <mergeCell ref="B13:D13"/>
    <mergeCell ref="B14:D14"/>
    <mergeCell ref="B25:D25"/>
    <mergeCell ref="B24:D24"/>
    <mergeCell ref="B27:D27"/>
    <mergeCell ref="B34:C34"/>
    <mergeCell ref="B20:D20"/>
    <mergeCell ref="B19:D19"/>
    <mergeCell ref="B26:D26"/>
    <mergeCell ref="B32:C32"/>
    <mergeCell ref="B22:D22"/>
    <mergeCell ref="B23:D23"/>
    <mergeCell ref="T7:T8"/>
    <mergeCell ref="B15:D15"/>
    <mergeCell ref="B10:D10"/>
    <mergeCell ref="S7:S8"/>
    <mergeCell ref="K7:K8"/>
    <mergeCell ref="G7:G8"/>
    <mergeCell ref="Q7:Q8"/>
    <mergeCell ref="R7:R8"/>
    <mergeCell ref="E7:E8"/>
    <mergeCell ref="B21:D21"/>
    <mergeCell ref="CF30:CI30"/>
    <mergeCell ref="AK30:AM30"/>
    <mergeCell ref="AR30:AU30"/>
    <mergeCell ref="B29:D29"/>
    <mergeCell ref="W22:Y22"/>
    <mergeCell ref="W23:Y23"/>
    <mergeCell ref="W24:Y24"/>
    <mergeCell ref="W20:Y20"/>
    <mergeCell ref="W29:Y29"/>
    <mergeCell ref="W25:Y25"/>
    <mergeCell ref="P7:P8"/>
    <mergeCell ref="B16:D16"/>
    <mergeCell ref="M7:M8"/>
    <mergeCell ref="B9:D9"/>
    <mergeCell ref="B11:D11"/>
    <mergeCell ref="U7:U8"/>
    <mergeCell ref="V5:V8"/>
    <mergeCell ref="E6:N6"/>
    <mergeCell ref="AB7:AB8"/>
    <mergeCell ref="AT7:AT8"/>
    <mergeCell ref="BE7:BI7"/>
    <mergeCell ref="AE7:AE8"/>
    <mergeCell ref="AI7:AI8"/>
    <mergeCell ref="AH6:AH8"/>
    <mergeCell ref="AF7:AF8"/>
    <mergeCell ref="AG7:AG8"/>
    <mergeCell ref="AN5:AN8"/>
    <mergeCell ref="AK6:AK8"/>
    <mergeCell ref="AH30:AJ30"/>
    <mergeCell ref="AJ7:AJ8"/>
    <mergeCell ref="CG6:CI6"/>
    <mergeCell ref="AO5:AQ8"/>
    <mergeCell ref="AO9:AQ9"/>
    <mergeCell ref="AO10:AQ10"/>
    <mergeCell ref="AO11:AQ11"/>
    <mergeCell ref="AW7:BC7"/>
    <mergeCell ref="AR6:AR8"/>
    <mergeCell ref="AK5:AM5"/>
    <mergeCell ref="AE6:AG6"/>
    <mergeCell ref="E30:U30"/>
    <mergeCell ref="W30:Y30"/>
    <mergeCell ref="AO30:AQ30"/>
    <mergeCell ref="Z30:AG30"/>
    <mergeCell ref="W11:Y11"/>
    <mergeCell ref="J7:J8"/>
    <mergeCell ref="W12:Y12"/>
    <mergeCell ref="O6:U6"/>
    <mergeCell ref="O7:O8"/>
  </mergeCells>
  <printOptions/>
  <pageMargins left="0.1968503937007874" right="0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2015-03-17T10:26:02Z</cp:lastPrinted>
  <dcterms:created xsi:type="dcterms:W3CDTF">1996-10-08T23:32:33Z</dcterms:created>
  <dcterms:modified xsi:type="dcterms:W3CDTF">2015-03-18T14:17:33Z</dcterms:modified>
  <cp:category/>
  <cp:version/>
  <cp:contentType/>
  <cp:contentStatus/>
</cp:coreProperties>
</file>